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slicers/slicer1.xml" ContentType="application/vnd.ms-excel.slicer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0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E:\Documents\0 - Pro\0 - XLerateur\0 - Produits\0 - 538 - LET, FILTRE &amp; SEGMENT et l'IA - Niveau intermédiaire\"/>
    </mc:Choice>
  </mc:AlternateContent>
  <xr:revisionPtr revIDLastSave="0" documentId="8_{6F421F4C-5F39-4753-AEE8-4812EFBCC4C2}" xr6:coauthVersionLast="47" xr6:coauthVersionMax="47" xr10:uidLastSave="{00000000-0000-0000-0000-000000000000}"/>
  <bookViews>
    <workbookView xWindow="-120" yWindow="-120" windowWidth="29040" windowHeight="15720" activeTab="1" xr2:uid="{4015CA2F-4D5E-4666-90BB-28D0F7C17B81}"/>
  </bookViews>
  <sheets>
    <sheet name="Feuil1" sheetId="1" r:id="rId1"/>
    <sheet name="Feuil2" sheetId="2" r:id="rId2"/>
  </sheets>
  <definedNames>
    <definedName name="Liste_Projet_dynamique">_xlfn.ANCHORARRAY(Feuil1!$I$2)</definedName>
    <definedName name="Segment_Nom_de_la_tâche">#N/A</definedName>
    <definedName name="Segment_Statut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3"/>
        <x14:slicerCache r:id="rId4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1" l="1"/>
  <c r="I9" i="1"/>
  <c r="I10" i="1"/>
  <c r="I11" i="1"/>
  <c r="I12" i="1"/>
  <c r="I13" i="1"/>
  <c r="I14" i="1"/>
  <c r="I15" i="1"/>
  <c r="A7" i="2" a="1"/>
  <c r="J2" i="1"/>
  <c r="A29" i="1" a="1"/>
  <c r="A29" i="1" s="1"/>
  <c r="F22" i="1" a="1"/>
  <c r="F22" i="1" s="1"/>
  <c r="H2" i="1" a="1"/>
  <c r="H2" i="1" s="1"/>
  <c r="H3" i="1" a="1"/>
  <c r="H3" i="1" s="1"/>
  <c r="H4" i="1" a="1"/>
  <c r="H4" i="1" s="1"/>
  <c r="H5" i="1" a="1"/>
  <c r="H5" i="1" s="1"/>
  <c r="C19" i="1" a="1"/>
  <c r="C19" i="1" s="1"/>
  <c r="B19" i="1" a="1"/>
  <c r="B19" i="1" s="1"/>
  <c r="A19" i="2" l="1" a="1"/>
  <c r="A7" i="2"/>
  <c r="A19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<sst xmlns="http://schemas.openxmlformats.org/spreadsheetml/2006/main" count="97" uniqueCount="59">
  <si>
    <t>ID Projet</t>
  </si>
  <si>
    <t>Nom du projet</t>
  </si>
  <si>
    <t>Chef de projet</t>
  </si>
  <si>
    <t>Date de début</t>
  </si>
  <si>
    <t>Date de fin prévue</t>
  </si>
  <si>
    <t>Statut</t>
  </si>
  <si>
    <t>Budget alloué (€)</t>
  </si>
  <si>
    <t>P001</t>
  </si>
  <si>
    <t>Migration SI</t>
  </si>
  <si>
    <t>Alice Martin</t>
  </si>
  <si>
    <t>En cours</t>
  </si>
  <si>
    <t>P002</t>
  </si>
  <si>
    <t>Déploiement CRM</t>
  </si>
  <si>
    <t>Jean Dupont</t>
  </si>
  <si>
    <t>Planifié</t>
  </si>
  <si>
    <t>P003</t>
  </si>
  <si>
    <t>Refonte site web</t>
  </si>
  <si>
    <t>Sophie Bernard</t>
  </si>
  <si>
    <t>Non démarré</t>
  </si>
  <si>
    <t>P004</t>
  </si>
  <si>
    <t>Sécurité réseau</t>
  </si>
  <si>
    <t>Karim Benali</t>
  </si>
  <si>
    <t>Terminé</t>
  </si>
  <si>
    <t>ID Tâche</t>
  </si>
  <si>
    <t>Nom de la tâche</t>
  </si>
  <si>
    <t>Responsable</t>
  </si>
  <si>
    <t>Date de fin</t>
  </si>
  <si>
    <t>Avancement (%)</t>
  </si>
  <si>
    <t>T001</t>
  </si>
  <si>
    <t>Analyse besoins</t>
  </si>
  <si>
    <t>Luc Morel</t>
  </si>
  <si>
    <t>T002</t>
  </si>
  <si>
    <t>Rédaction cahier des charges</t>
  </si>
  <si>
    <t>T003</t>
  </si>
  <si>
    <t>Développement</t>
  </si>
  <si>
    <t>Nina Lefevre</t>
  </si>
  <si>
    <t>T004</t>
  </si>
  <si>
    <t>Recette</t>
  </si>
  <si>
    <t>Marc Petit</t>
  </si>
  <si>
    <t>T005</t>
  </si>
  <si>
    <t>Installation serveur</t>
  </si>
  <si>
    <t>Elodie Caron</t>
  </si>
  <si>
    <t>T006</t>
  </si>
  <si>
    <t>Formation utilisateurs</t>
  </si>
  <si>
    <t>T007</t>
  </si>
  <si>
    <t>Audit sécurité</t>
  </si>
  <si>
    <t>T008</t>
  </si>
  <si>
    <t>Mise à jour pare-feu</t>
  </si>
  <si>
    <t>Sonia Richard</t>
  </si>
  <si>
    <t>Liste des ID Tâche</t>
  </si>
  <si>
    <t xml:space="preserve">Liste des projets : </t>
  </si>
  <si>
    <t>Rapatrier les informations et les combiner en une seule cellule</t>
  </si>
  <si>
    <t>Détail de la formule en H2</t>
  </si>
  <si>
    <t>Exemple avec LET et un intervalle de date</t>
  </si>
  <si>
    <t>Renvoyer les numéros de colonnes en une seule formule.</t>
  </si>
  <si>
    <t xml:space="preserve">En une seule formule : </t>
  </si>
  <si>
    <t>Rapatrier les informations en fonction du statut Visible de la ligne (sous.total ou agregat)</t>
  </si>
  <si>
    <t>Visible</t>
  </si>
  <si>
    <t>On peut aussi ajouter une colonne dan la table contenant la formule sous.total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</si>
</sst>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0C]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242424"/>
      <name val="Consolas"/>
      <family val="3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</fills>
  <borders count="3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3" borderId="0" applyNumberFormat="0" applyBorder="0" applyAlignment="0" applyProtection="0"/>
    <xf numFmtId="0" fontId="3" fillId="4" borderId="0" applyNumberFormat="0" applyBorder="0" applyAlignment="0" applyProtection="0"/>
  </cellStyleXfs>
  <cellXfs count="12">
    <xf numFmtId="0" fontId="0" fillId="0" borderId="0" xfId="0"/>
    <xf numFmtId="0" fontId="1" fillId="2" borderId="1" xfId="0" applyFont="1" applyFill="1" applyBorder="1"/>
    <xf numFmtId="49" fontId="0" fillId="0" borderId="0" xfId="0" applyNumberFormat="1"/>
    <xf numFmtId="14" fontId="0" fillId="0" borderId="0" xfId="0" applyNumberFormat="1"/>
    <xf numFmtId="164" fontId="0" fillId="0" borderId="0" xfId="0" applyNumberFormat="1"/>
    <xf numFmtId="9" fontId="0" fillId="0" borderId="0" xfId="0" applyNumberFormat="1"/>
    <xf numFmtId="0" fontId="2" fillId="0" borderId="0" xfId="0" applyFont="1"/>
    <xf numFmtId="0" fontId="4" fillId="3" borderId="0" xfId="1"/>
    <xf numFmtId="0" fontId="4" fillId="3" borderId="2" xfId="1" applyBorder="1"/>
    <xf numFmtId="0" fontId="0" fillId="0" borderId="2" xfId="0" applyBorder="1" applyAlignment="1">
      <alignment horizontal="left" vertical="top" wrapText="1"/>
    </xf>
    <xf numFmtId="0" fontId="3" fillId="4" borderId="0" xfId="2"/>
    <xf numFmtId="0" fontId="0" fillId="4" borderId="0" xfId="2" applyFont="1"/>
  </cellXfs>
  <cellStyles count="3">
    <cellStyle name="60 % - Accent1" xfId="2" builtinId="32"/>
    <cellStyle name="Accent1" xfId="1" builtinId="29"/>
    <cellStyle name="Normal" xfId="0" builtinId="0"/>
  </cellStyles>
  <dxfs count="17">
    <dxf>
      <numFmt numFmtId="0" formatCode="General"/>
    </dxf>
    <dxf>
      <numFmt numFmtId="30" formatCode="@"/>
    </dxf>
    <dxf>
      <numFmt numFmtId="13" formatCode="0%"/>
    </dxf>
    <dxf>
      <numFmt numFmtId="19" formatCode="dd/mm/yyyy"/>
    </dxf>
    <dxf>
      <numFmt numFmtId="19" formatCode="dd/mm/yyyy"/>
    </dxf>
    <dxf>
      <numFmt numFmtId="30" formatCode="@"/>
    </dxf>
    <dxf>
      <numFmt numFmtId="30" formatCode="@"/>
    </dxf>
    <dxf>
      <numFmt numFmtId="30" formatCode="@"/>
    </dxf>
    <dxf>
      <numFmt numFmtId="30" formatCode="@"/>
    </dxf>
    <dxf>
      <numFmt numFmtId="0" formatCode="General"/>
    </dxf>
    <dxf>
      <numFmt numFmtId="164" formatCode="#,##0.00\ [$€-40C]"/>
    </dxf>
    <dxf>
      <numFmt numFmtId="30" formatCode="@"/>
    </dxf>
    <dxf>
      <numFmt numFmtId="19" formatCode="dd/mm/yyyy"/>
    </dxf>
    <dxf>
      <numFmt numFmtId="19" formatCode="dd/mm/yyyy"/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microsoft.com/office/2007/relationships/slicerCache" Target="slicerCaches/slicerCache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microsoft.com/office/2007/relationships/slicerCache" Target="slicerCaches/slicerCache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361950</xdr:colOff>
      <xdr:row>0</xdr:row>
      <xdr:rowOff>114300</xdr:rowOff>
    </xdr:from>
    <xdr:to>
      <xdr:col>2</xdr:col>
      <xdr:colOff>1666875</xdr:colOff>
      <xdr:row>1</xdr:row>
      <xdr:rowOff>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2" name="Nom de la tâche">
              <a:extLst>
                <a:ext uri="{FF2B5EF4-FFF2-40B4-BE49-F238E27FC236}">
                  <a16:creationId xmlns:a16="http://schemas.microsoft.com/office/drawing/2014/main" id="{32BCF47B-D59A-4FA0-87E2-D92C0871037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Nom de la tâche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61950" y="114300"/>
              <a:ext cx="3619500" cy="1257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3</xdr:col>
      <xdr:colOff>1333500</xdr:colOff>
      <xdr:row>0</xdr:row>
      <xdr:rowOff>0</xdr:rowOff>
    </xdr:from>
    <xdr:to>
      <xdr:col>8</xdr:col>
      <xdr:colOff>9525</xdr:colOff>
      <xdr:row>0</xdr:row>
      <xdr:rowOff>1257300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3" name="Statut">
              <a:extLst>
                <a:ext uri="{FF2B5EF4-FFF2-40B4-BE49-F238E27FC236}">
                  <a16:creationId xmlns:a16="http://schemas.microsoft.com/office/drawing/2014/main" id="{6CA3D85B-39DB-4389-B15C-B16BDCEFF27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tatut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467350" y="0"/>
              <a:ext cx="3619500" cy="1257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Nom_de_la_tâche" xr10:uid="{B7F88A53-B965-4D08-9387-031B8C6738B3}" sourceName="Nom de la tâche">
  <extLst>
    <x:ext xmlns:x15="http://schemas.microsoft.com/office/spreadsheetml/2010/11/main" uri="{2F2917AC-EB37-4324-AD4E-5DD8C200BD13}">
      <x15:tableSlicerCache tableId="2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Statut" xr10:uid="{6E6E70C7-297D-4A16-87C6-72A8F83D8159}" sourceName="Statut">
  <extLst>
    <x:ext xmlns:x15="http://schemas.microsoft.com/office/spreadsheetml/2010/11/main" uri="{2F2917AC-EB37-4324-AD4E-5DD8C200BD13}">
      <x15:tableSlicerCache tableId="2" column="8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Nom de la tâche" xr10:uid="{72521313-9664-4114-8867-58BF1DCC6A6F}" cache="Segment_Nom_de_la_tâche" caption="Nom de la tâche" columnCount="3" rowHeight="257175"/>
  <slicer name="Statut" xr10:uid="{C8C82CAC-5219-46E2-9316-6A6F52706679}" cache="Segment_Statut" caption="Statut" columnCount="3" rowHeight="257175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481A59-DC06-4FC5-8F1D-9A3367EF15FF}" name="ProjetTable" displayName="ProjetTable" ref="A1:H5" totalsRowShown="0">
  <autoFilter ref="A1:H5" xr:uid="{BB481A59-DC06-4FC5-8F1D-9A3367EF15FF}"/>
  <tableColumns count="8">
    <tableColumn id="1" xr3:uid="{39AC1F2B-A2BC-4217-A60F-9673156B49D7}" name="ID Projet" dataDxfId="16"/>
    <tableColumn id="2" xr3:uid="{0686BD47-413D-40D7-8A63-F1ACF89156AF}" name="Nom du projet" dataDxfId="15"/>
    <tableColumn id="3" xr3:uid="{8D4D5A7B-9650-4199-8DF2-4736ABD72BCA}" name="Chef de projet" dataDxfId="14"/>
    <tableColumn id="4" xr3:uid="{C4A2D94C-CE09-4A23-9BAC-27481B6294BA}" name="Date de début" dataDxfId="13"/>
    <tableColumn id="5" xr3:uid="{7B1A6D10-EAA3-4E59-A448-23B57AC59431}" name="Date de fin prévue" dataDxfId="12"/>
    <tableColumn id="6" xr3:uid="{791FE48A-F4AB-407D-A16E-9118652465A1}" name="Statut" dataDxfId="11"/>
    <tableColumn id="7" xr3:uid="{6C77EB23-661E-4C80-B6F5-3871363C7DD5}" name="Budget alloué (€)" dataDxfId="10"/>
    <tableColumn id="8" xr3:uid="{D94F17DB-A452-47D5-9CA8-6CE68318CDFF}" name="Liste des ID Tâche" dataDxfId="9">
      <calculatedColumnFormula array="1">_xlfn.TEXTJOIN(", ",TRUE,_xlfn._xlws.FILTER(TachesTable[ID Tâche],TachesTable[ID Projet]=ProjetTable[[#This Row],[ID Projet]],""))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C573D8A-A7CE-4A9C-A55E-C2586032345A}" name="TachesTable" displayName="TachesTable" ref="A7:I15" totalsRowShown="0">
  <autoFilter ref="A7:I15" xr:uid="{4C573D8A-A7CE-4A9C-A55E-C2586032345A}"/>
  <tableColumns count="9">
    <tableColumn id="1" xr3:uid="{34034E1F-10B1-4318-A184-D56B21C8AE1B}" name="ID Tâche" dataDxfId="8"/>
    <tableColumn id="2" xr3:uid="{225C06D7-86EE-45F1-9DA2-2F64DEF0C9E2}" name="ID Projet" dataDxfId="7"/>
    <tableColumn id="3" xr3:uid="{1124B55E-BF27-405D-BDF4-B1127798425A}" name="Nom de la tâche" dataDxfId="6"/>
    <tableColumn id="4" xr3:uid="{48C0AE42-A095-4464-BFA7-AB8E1C6FC147}" name="Responsable" dataDxfId="5"/>
    <tableColumn id="5" xr3:uid="{FA294313-687E-4018-961A-3A3AD5B291ED}" name="Date de début" dataDxfId="4"/>
    <tableColumn id="6" xr3:uid="{F754B17D-F341-44FE-A42B-EDA4ACCBCE7B}" name="Date de fin" dataDxfId="3"/>
    <tableColumn id="7" xr3:uid="{2B46ABB5-FC2A-4577-8BC2-081E0FA63A47}" name="Avancement (%)" dataDxfId="2"/>
    <tableColumn id="8" xr3:uid="{3EA6F2B2-4592-411B-A783-EE00CB58A2A2}" name="Statut" dataDxfId="1"/>
    <tableColumn id="9" xr3:uid="{2D2DDFB4-C64F-4D66-BA1F-3F4B06CF1EAE}" name="Visible" dataDxfId="0">
      <calculatedColumnFormula>SUBTOTAL(103,TachesTable[[#This Row],[ID Tâche]])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A58C0-40B0-4EA8-81DA-64D19DDD380F}">
  <sheetPr codeName="Feuil1"/>
  <dimension ref="A1:M29"/>
  <sheetViews>
    <sheetView zoomScale="115" zoomScaleNormal="115" workbookViewId="0">
      <selection activeCell="I9" sqref="I9"/>
    </sheetView>
  </sheetViews>
  <sheetFormatPr baseColWidth="10" defaultRowHeight="15" x14ac:dyDescent="0.25"/>
  <cols>
    <col min="1" max="1" width="15.42578125" customWidth="1"/>
    <col min="2" max="2" width="16.5703125" bestFit="1" customWidth="1"/>
    <col min="3" max="3" width="27.28515625" bestFit="1" customWidth="1"/>
    <col min="4" max="4" width="16" bestFit="1" customWidth="1"/>
    <col min="5" max="5" width="20" bestFit="1" customWidth="1"/>
    <col min="6" max="6" width="13.140625" bestFit="1" customWidth="1"/>
    <col min="7" max="7" width="18.5703125" bestFit="1" customWidth="1"/>
    <col min="8" max="8" width="20.85546875" bestFit="1" customWidth="1"/>
    <col min="12" max="12" width="25.140625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49</v>
      </c>
      <c r="J1" s="8" t="s">
        <v>51</v>
      </c>
      <c r="K1" s="8"/>
      <c r="L1" s="8"/>
      <c r="M1" s="8"/>
    </row>
    <row r="2" spans="1:13" ht="15" customHeight="1" x14ac:dyDescent="0.25">
      <c r="A2" s="2" t="s">
        <v>7</v>
      </c>
      <c r="B2" s="2" t="s">
        <v>8</v>
      </c>
      <c r="C2" s="2" t="s">
        <v>9</v>
      </c>
      <c r="D2" s="3">
        <v>45809</v>
      </c>
      <c r="E2" s="3">
        <v>45930</v>
      </c>
      <c r="F2" s="2" t="s">
        <v>10</v>
      </c>
      <c r="G2" s="4">
        <v>25000</v>
      </c>
      <c r="H2" t="str" cm="1">
        <f t="array" ref="H2">_xlfn.TEXTJOIN(", ",TRUE,_xlfn._xlws.FILTER(TachesTable[ID Tâche],TachesTable[ID Projet]=ProjetTable[[#This Row],[ID Projet]],""))</f>
        <v>T001, T002, T003, T004</v>
      </c>
      <c r="I2" s="2"/>
      <c r="J2" s="9" t="str">
        <f ca="1">_xlfn.FORMULATEXT(ProjetTable[[#This Row],[Liste des ID Tâche]])</f>
        <v>=JOINDRE.TEXTE(", ",VRAI,FILTRE(TachesTable[ID Tâche],TachesTable[ID Projet]=[@[ID Projet]],""))</v>
      </c>
      <c r="K2" s="9"/>
      <c r="L2" s="9"/>
      <c r="M2" s="9"/>
    </row>
    <row r="3" spans="1:13" x14ac:dyDescent="0.25">
      <c r="A3" s="2" t="s">
        <v>11</v>
      </c>
      <c r="B3" s="2" t="s">
        <v>12</v>
      </c>
      <c r="C3" s="2" t="s">
        <v>13</v>
      </c>
      <c r="D3" s="3">
        <v>45792</v>
      </c>
      <c r="E3" s="3">
        <v>45945</v>
      </c>
      <c r="F3" s="2" t="s">
        <v>14</v>
      </c>
      <c r="G3" s="4">
        <v>18000</v>
      </c>
      <c r="H3" t="str" cm="1">
        <f t="array" ref="H3">_xlfn.TEXTJOIN(", ",TRUE,_xlfn._xlws.FILTER(TachesTable[ID Tâche],TachesTable[ID Projet]=ProjetTable[[#This Row],[ID Projet]],""))</f>
        <v>T005, T006</v>
      </c>
      <c r="J3" s="9"/>
      <c r="K3" s="9"/>
      <c r="L3" s="9"/>
      <c r="M3" s="9"/>
    </row>
    <row r="4" spans="1:13" x14ac:dyDescent="0.25">
      <c r="A4" s="2" t="s">
        <v>15</v>
      </c>
      <c r="B4" s="2" t="s">
        <v>16</v>
      </c>
      <c r="C4" s="2" t="s">
        <v>17</v>
      </c>
      <c r="D4" s="3">
        <v>45839</v>
      </c>
      <c r="E4" s="3">
        <v>45992</v>
      </c>
      <c r="F4" s="2" t="s">
        <v>18</v>
      </c>
      <c r="G4" s="4">
        <v>12000</v>
      </c>
      <c r="H4" t="str" cm="1">
        <f t="array" ref="H4">_xlfn.TEXTJOIN(", ",TRUE,_xlfn._xlws.FILTER(TachesTable[ID Tâche],TachesTable[ID Projet]=ProjetTable[[#This Row],[ID Projet]],""))</f>
        <v/>
      </c>
      <c r="J4" s="9"/>
      <c r="K4" s="9"/>
      <c r="L4" s="9"/>
      <c r="M4" s="9"/>
    </row>
    <row r="5" spans="1:13" x14ac:dyDescent="0.25">
      <c r="A5" s="2" t="s">
        <v>19</v>
      </c>
      <c r="B5" s="2" t="s">
        <v>20</v>
      </c>
      <c r="C5" s="2" t="s">
        <v>21</v>
      </c>
      <c r="D5" s="3">
        <v>45767</v>
      </c>
      <c r="E5" s="3">
        <v>45889</v>
      </c>
      <c r="F5" s="2" t="s">
        <v>22</v>
      </c>
      <c r="G5" s="4">
        <v>9000</v>
      </c>
      <c r="H5" t="str" cm="1">
        <f t="array" ref="H5">_xlfn.TEXTJOIN(", ",TRUE,_xlfn._xlws.FILTER(TachesTable[ID Tâche],TachesTable[ID Projet]=ProjetTable[[#This Row],[ID Projet]],""))</f>
        <v>T007, T008</v>
      </c>
      <c r="J5" s="9"/>
      <c r="K5" s="9"/>
      <c r="L5" s="9"/>
      <c r="M5" s="9"/>
    </row>
    <row r="7" spans="1:13" x14ac:dyDescent="0.25">
      <c r="A7" t="s">
        <v>23</v>
      </c>
      <c r="B7" t="s">
        <v>0</v>
      </c>
      <c r="C7" t="s">
        <v>24</v>
      </c>
      <c r="D7" t="s">
        <v>25</v>
      </c>
      <c r="E7" t="s">
        <v>3</v>
      </c>
      <c r="F7" t="s">
        <v>26</v>
      </c>
      <c r="G7" t="s">
        <v>27</v>
      </c>
      <c r="H7" t="s">
        <v>5</v>
      </c>
      <c r="I7" t="s">
        <v>57</v>
      </c>
    </row>
    <row r="8" spans="1:13" x14ac:dyDescent="0.25">
      <c r="A8" s="2" t="s">
        <v>28</v>
      </c>
      <c r="B8" s="2" t="s">
        <v>7</v>
      </c>
      <c r="C8" s="2" t="s">
        <v>29</v>
      </c>
      <c r="D8" s="2" t="s">
        <v>30</v>
      </c>
      <c r="E8" s="3">
        <v>45809</v>
      </c>
      <c r="F8" s="3">
        <v>45818</v>
      </c>
      <c r="G8" s="5">
        <v>1</v>
      </c>
      <c r="H8" s="2" t="s">
        <v>22</v>
      </c>
      <c r="I8">
        <f>SUBTOTAL(103,TachesTable[[#This Row],[ID Tâche]])</f>
        <v>1</v>
      </c>
    </row>
    <row r="9" spans="1:13" x14ac:dyDescent="0.25">
      <c r="A9" s="2" t="s">
        <v>31</v>
      </c>
      <c r="B9" s="2" t="s">
        <v>7</v>
      </c>
      <c r="C9" s="2" t="s">
        <v>32</v>
      </c>
      <c r="D9" s="2" t="s">
        <v>9</v>
      </c>
      <c r="E9" s="3">
        <v>45819</v>
      </c>
      <c r="F9" s="3">
        <v>45828</v>
      </c>
      <c r="G9" s="5">
        <v>0.8</v>
      </c>
      <c r="H9" s="2" t="s">
        <v>10</v>
      </c>
      <c r="I9">
        <f>SUBTOTAL(103,TachesTable[[#This Row],[ID Tâche]])</f>
        <v>1</v>
      </c>
    </row>
    <row r="10" spans="1:13" x14ac:dyDescent="0.25">
      <c r="A10" s="2" t="s">
        <v>33</v>
      </c>
      <c r="B10" s="2" t="s">
        <v>7</v>
      </c>
      <c r="C10" s="2" t="s">
        <v>34</v>
      </c>
      <c r="D10" s="2" t="s">
        <v>35</v>
      </c>
      <c r="E10" s="3">
        <v>45829</v>
      </c>
      <c r="F10" s="3">
        <v>45884</v>
      </c>
      <c r="G10" s="5">
        <v>0.3</v>
      </c>
      <c r="H10" s="2" t="s">
        <v>10</v>
      </c>
      <c r="I10">
        <f>SUBTOTAL(103,TachesTable[[#This Row],[ID Tâche]])</f>
        <v>1</v>
      </c>
    </row>
    <row r="11" spans="1:13" x14ac:dyDescent="0.25">
      <c r="A11" s="2" t="s">
        <v>36</v>
      </c>
      <c r="B11" s="2" t="s">
        <v>7</v>
      </c>
      <c r="C11" s="2" t="s">
        <v>37</v>
      </c>
      <c r="D11" s="2" t="s">
        <v>38</v>
      </c>
      <c r="E11" s="3">
        <v>45885</v>
      </c>
      <c r="F11" s="3">
        <v>45915</v>
      </c>
      <c r="G11" s="5"/>
      <c r="H11" s="2" t="s">
        <v>18</v>
      </c>
      <c r="I11">
        <f>SUBTOTAL(103,TachesTable[[#This Row],[ID Tâche]])</f>
        <v>1</v>
      </c>
    </row>
    <row r="12" spans="1:13" x14ac:dyDescent="0.25">
      <c r="A12" s="2" t="s">
        <v>39</v>
      </c>
      <c r="B12" s="2" t="s">
        <v>11</v>
      </c>
      <c r="C12" s="2" t="s">
        <v>40</v>
      </c>
      <c r="D12" s="2" t="s">
        <v>41</v>
      </c>
      <c r="E12" s="3">
        <v>45792</v>
      </c>
      <c r="F12" s="3">
        <v>45809</v>
      </c>
      <c r="G12" s="5">
        <v>0.5</v>
      </c>
      <c r="H12" s="2" t="s">
        <v>10</v>
      </c>
      <c r="I12">
        <f>SUBTOTAL(103,TachesTable[[#This Row],[ID Tâche]])</f>
        <v>1</v>
      </c>
    </row>
    <row r="13" spans="1:13" x14ac:dyDescent="0.25">
      <c r="A13" s="2" t="s">
        <v>42</v>
      </c>
      <c r="B13" s="2" t="s">
        <v>11</v>
      </c>
      <c r="C13" s="2" t="s">
        <v>43</v>
      </c>
      <c r="D13" s="2" t="s">
        <v>13</v>
      </c>
      <c r="E13" s="3">
        <v>45901</v>
      </c>
      <c r="F13" s="3">
        <v>45931</v>
      </c>
      <c r="G13" s="5"/>
      <c r="H13" s="2" t="s">
        <v>14</v>
      </c>
      <c r="I13">
        <f>SUBTOTAL(103,TachesTable[[#This Row],[ID Tâche]])</f>
        <v>1</v>
      </c>
    </row>
    <row r="14" spans="1:13" x14ac:dyDescent="0.25">
      <c r="A14" s="2" t="s">
        <v>44</v>
      </c>
      <c r="B14" s="2" t="s">
        <v>19</v>
      </c>
      <c r="C14" s="2" t="s">
        <v>45</v>
      </c>
      <c r="D14" s="2" t="s">
        <v>21</v>
      </c>
      <c r="E14" s="3">
        <v>45767</v>
      </c>
      <c r="F14" s="3">
        <v>45782</v>
      </c>
      <c r="G14" s="5">
        <v>1</v>
      </c>
      <c r="H14" s="2" t="s">
        <v>22</v>
      </c>
      <c r="I14">
        <f>SUBTOTAL(103,TachesTable[[#This Row],[ID Tâche]])</f>
        <v>1</v>
      </c>
    </row>
    <row r="15" spans="1:13" x14ac:dyDescent="0.25">
      <c r="A15" s="2" t="s">
        <v>46</v>
      </c>
      <c r="B15" s="2" t="s">
        <v>19</v>
      </c>
      <c r="C15" s="2" t="s">
        <v>47</v>
      </c>
      <c r="D15" s="2" t="s">
        <v>48</v>
      </c>
      <c r="E15" s="3">
        <v>45783</v>
      </c>
      <c r="F15" s="3">
        <v>45889</v>
      </c>
      <c r="G15" s="5">
        <v>1</v>
      </c>
      <c r="H15" s="2" t="s">
        <v>22</v>
      </c>
      <c r="I15">
        <f>SUBTOTAL(103,TachesTable[[#This Row],[ID Tâche]])</f>
        <v>1</v>
      </c>
    </row>
    <row r="18" spans="1:6" x14ac:dyDescent="0.25">
      <c r="A18" s="7" t="s">
        <v>52</v>
      </c>
      <c r="B18" s="7"/>
      <c r="C18" s="7"/>
      <c r="E18" s="7" t="s">
        <v>53</v>
      </c>
      <c r="F18" s="7"/>
    </row>
    <row r="19" spans="1:6" x14ac:dyDescent="0.25">
      <c r="A19" t="s">
        <v>7</v>
      </c>
      <c r="B19" s="6" t="str" cm="1">
        <f t="array" ref="B19">IFERROR(_xlfn.TEXTJOIN(", ",TRUE,_xlfn._xlws.FILTER(TachesTable[ID Tâche],TachesTable[ID Projet]=A19)),"")</f>
        <v>T001, T002, T003, T004</v>
      </c>
      <c r="C19" t="str" cm="1">
        <f t="array" ref="C19:C22">_xlfn._xlws.FILTER(TachesTable[ID Tâche],TachesTable[ID Projet]=A19)</f>
        <v>T001</v>
      </c>
      <c r="E19" t="s">
        <v>3</v>
      </c>
      <c r="F19" s="3">
        <v>45762</v>
      </c>
    </row>
    <row r="20" spans="1:6" x14ac:dyDescent="0.25">
      <c r="C20" t="str">
        <v>T002</v>
      </c>
      <c r="E20" t="s">
        <v>26</v>
      </c>
      <c r="F20" s="3">
        <v>45958</v>
      </c>
    </row>
    <row r="21" spans="1:6" x14ac:dyDescent="0.25">
      <c r="C21" t="str">
        <v>T003</v>
      </c>
    </row>
    <row r="22" spans="1:6" x14ac:dyDescent="0.25">
      <c r="C22" t="str">
        <v>T004</v>
      </c>
      <c r="E22" t="s">
        <v>50</v>
      </c>
      <c r="F22" t="str" cm="1">
        <f t="array" ref="F22:F24">_xlfn.LET(
_xlpm._DateDebut,F19,
_xlpm._DateFin,F20,
_xlpm._Resultat,IFERROR(_xlfn._xlws.FILTER(ProjetTable[Nom du projet],
                 (ProjetTable[Date de début]&gt;=_xlpm._DateDebut)*
                 (ProjetTable[Date de fin prévue]&lt;=_xlpm._DateFin)
                  ), ""),
_xlpm._Resultat)</f>
        <v>Migration SI</v>
      </c>
    </row>
    <row r="23" spans="1:6" x14ac:dyDescent="0.25">
      <c r="F23" t="str">
        <v>Déploiement CRM</v>
      </c>
    </row>
    <row r="24" spans="1:6" x14ac:dyDescent="0.25">
      <c r="B24" s="2"/>
      <c r="F24" t="str">
        <v>Sécurité réseau</v>
      </c>
    </row>
    <row r="27" spans="1:6" x14ac:dyDescent="0.25">
      <c r="A27" s="7" t="s">
        <v>54</v>
      </c>
      <c r="B27" s="7"/>
      <c r="C27" s="7"/>
    </row>
    <row r="28" spans="1:6" x14ac:dyDescent="0.25">
      <c r="A28" s="1" t="s">
        <v>24</v>
      </c>
      <c r="B28" s="1" t="s">
        <v>0</v>
      </c>
      <c r="C28" s="1" t="s">
        <v>3</v>
      </c>
    </row>
    <row r="29" spans="1:6" x14ac:dyDescent="0.25">
      <c r="A29" cm="1">
        <f t="array" ref="A29:C29">_xlfn.XMATCH(A28:C28,TachesTable[#Headers],0)</f>
        <v>3</v>
      </c>
      <c r="B29">
        <v>2</v>
      </c>
      <c r="C29">
        <v>5</v>
      </c>
    </row>
  </sheetData>
  <mergeCells count="1">
    <mergeCell ref="J2:M5"/>
  </mergeCell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AB1E8-8A08-4589-A6E3-AE05685FA682}">
  <sheetPr codeName="Feuil2"/>
  <dimension ref="A1:H26"/>
  <sheetViews>
    <sheetView tabSelected="1" workbookViewId="0">
      <selection activeCell="J20" sqref="J20"/>
    </sheetView>
  </sheetViews>
  <sheetFormatPr baseColWidth="10" defaultRowHeight="15" x14ac:dyDescent="0.25"/>
  <cols>
    <col min="1" max="1" width="25.85546875" customWidth="1"/>
    <col min="2" max="2" width="8.85546875" bestFit="1" customWidth="1"/>
    <col min="3" max="4" width="27.28515625" bestFit="1" customWidth="1"/>
    <col min="5" max="5" width="12.5703125" bestFit="1" customWidth="1"/>
  </cols>
  <sheetData>
    <row r="1" spans="1:8" ht="108" customHeight="1" x14ac:dyDescent="0.25"/>
    <row r="2" spans="1:8" ht="22.5" customHeight="1" x14ac:dyDescent="0.25"/>
    <row r="3" spans="1:8" x14ac:dyDescent="0.25">
      <c r="A3" s="7" t="s">
        <v>56</v>
      </c>
      <c r="B3" s="7"/>
      <c r="C3" s="7"/>
      <c r="D3" s="7"/>
      <c r="E3" s="7"/>
      <c r="F3" s="7"/>
      <c r="G3" s="7"/>
      <c r="H3" s="7"/>
    </row>
    <row r="5" spans="1:8" x14ac:dyDescent="0.25">
      <c r="A5" s="10" t="s">
        <v>55</v>
      </c>
      <c r="B5" s="10"/>
      <c r="C5" s="10"/>
      <c r="D5" s="10"/>
      <c r="E5" s="10"/>
      <c r="F5" s="10"/>
      <c r="G5" s="10"/>
      <c r="H5" s="10"/>
    </row>
    <row r="6" spans="1:8" x14ac:dyDescent="0.25">
      <c r="A6" s="1" t="s">
        <v>24</v>
      </c>
      <c r="B6" s="1" t="s">
        <v>0</v>
      </c>
      <c r="C6" s="1" t="s">
        <v>24</v>
      </c>
      <c r="D6" s="1" t="s">
        <v>24</v>
      </c>
      <c r="E6" s="1" t="s">
        <v>5</v>
      </c>
      <c r="F6" s="1"/>
      <c r="G6" s="1"/>
      <c r="H6" s="1"/>
    </row>
    <row r="7" spans="1:8" x14ac:dyDescent="0.25">
      <c r="A7" t="str" cm="1">
        <f t="array" ref="A7:E14">_xlfn.CHOOSECOLS(_xlfn._xlws.FILTER(TachesTable[],_xlfn.BYROW(TachesTable[Statut],_xlfn.LAMBDA(_xlpm._r,SUBTOTAL(103,_xlpm._r)))),MATCH(_xlfn._TRO_ALL(6:6),TachesTable[#Headers],0))</f>
        <v>Analyse besoins</v>
      </c>
      <c r="B7" t="str">
        <v>P001</v>
      </c>
      <c r="C7" t="str">
        <v>Analyse besoins</v>
      </c>
      <c r="D7" t="str">
        <v>Analyse besoins</v>
      </c>
      <c r="E7" t="str">
        <v>Terminé</v>
      </c>
    </row>
    <row r="8" spans="1:8" x14ac:dyDescent="0.25">
      <c r="A8" t="str">
        <v>Rédaction cahier des charges</v>
      </c>
      <c r="B8" t="str">
        <v>P001</v>
      </c>
      <c r="C8" t="str">
        <v>Rédaction cahier des charges</v>
      </c>
      <c r="D8" t="str">
        <v>Rédaction cahier des charges</v>
      </c>
      <c r="E8" t="str">
        <v>En cours</v>
      </c>
    </row>
    <row r="9" spans="1:8" x14ac:dyDescent="0.25">
      <c r="A9" t="str">
        <v>Développement</v>
      </c>
      <c r="B9" t="str">
        <v>P001</v>
      </c>
      <c r="C9" t="str">
        <v>Développement</v>
      </c>
      <c r="D9" t="str">
        <v>Développement</v>
      </c>
      <c r="E9" t="str">
        <v>En cours</v>
      </c>
    </row>
    <row r="10" spans="1:8" x14ac:dyDescent="0.25">
      <c r="A10" t="str">
        <v>Recette</v>
      </c>
      <c r="B10" t="str">
        <v>P001</v>
      </c>
      <c r="C10" t="str">
        <v>Recette</v>
      </c>
      <c r="D10" t="str">
        <v>Recette</v>
      </c>
      <c r="E10" t="str">
        <v>Non démarré</v>
      </c>
    </row>
    <row r="11" spans="1:8" x14ac:dyDescent="0.25">
      <c r="A11" t="str">
        <v>Installation serveur</v>
      </c>
      <c r="B11" t="str">
        <v>P002</v>
      </c>
      <c r="C11" t="str">
        <v>Installation serveur</v>
      </c>
      <c r="D11" t="str">
        <v>Installation serveur</v>
      </c>
      <c r="E11" t="str">
        <v>En cours</v>
      </c>
    </row>
    <row r="12" spans="1:8" x14ac:dyDescent="0.25">
      <c r="A12" t="str">
        <v>Formation utilisateurs</v>
      </c>
      <c r="B12" t="str">
        <v>P002</v>
      </c>
      <c r="C12" t="str">
        <v>Formation utilisateurs</v>
      </c>
      <c r="D12" t="str">
        <v>Formation utilisateurs</v>
      </c>
      <c r="E12" t="str">
        <v>Planifié</v>
      </c>
    </row>
    <row r="13" spans="1:8" x14ac:dyDescent="0.25">
      <c r="A13" t="str">
        <v>Audit sécurité</v>
      </c>
      <c r="B13" t="str">
        <v>P004</v>
      </c>
      <c r="C13" t="str">
        <v>Audit sécurité</v>
      </c>
      <c r="D13" t="str">
        <v>Audit sécurité</v>
      </c>
      <c r="E13" t="str">
        <v>Terminé</v>
      </c>
    </row>
    <row r="14" spans="1:8" x14ac:dyDescent="0.25">
      <c r="A14" t="str">
        <v>Mise à jour pare-feu</v>
      </c>
      <c r="B14" t="str">
        <v>P004</v>
      </c>
      <c r="C14" t="str">
        <v>Mise à jour pare-feu</v>
      </c>
      <c r="D14" t="str">
        <v>Mise à jour pare-feu</v>
      </c>
      <c r="E14" t="str">
        <v>Terminé</v>
      </c>
    </row>
    <row r="17" spans="1:8" x14ac:dyDescent="0.25">
      <c r="A17" s="11" t="s">
        <v>58</v>
      </c>
      <c r="B17" s="10"/>
      <c r="C17" s="10"/>
      <c r="D17" s="10"/>
      <c r="E17" s="10"/>
      <c r="F17" s="10"/>
      <c r="G17" s="10"/>
      <c r="H17" s="10"/>
    </row>
    <row r="18" spans="1:8" x14ac:dyDescent="0.25">
      <c r="A18" s="1" t="s">
        <v>24</v>
      </c>
      <c r="B18" s="1" t="s">
        <v>0</v>
      </c>
      <c r="C18" s="1" t="s">
        <v>24</v>
      </c>
      <c r="D18" s="1" t="s">
        <v>24</v>
      </c>
      <c r="E18" s="1" t="s">
        <v>5</v>
      </c>
      <c r="F18" s="1"/>
      <c r="G18" s="1"/>
      <c r="H18" s="1"/>
    </row>
    <row r="19" spans="1:8" x14ac:dyDescent="0.25">
      <c r="A19" t="str" cm="1">
        <f t="array" ref="A19:E26">_xlfn.CHOOSECOLS(_xlfn._xlws.FILTER(TachesTable[],TachesTable[Visible]),MATCH(_xlfn._TRO_ALL(18:18),TachesTable[#Headers],0))</f>
        <v>Analyse besoins</v>
      </c>
      <c r="B19" t="str">
        <v>P001</v>
      </c>
      <c r="C19" t="str">
        <v>Analyse besoins</v>
      </c>
      <c r="D19" t="str">
        <v>Analyse besoins</v>
      </c>
      <c r="E19" t="str">
        <v>Terminé</v>
      </c>
    </row>
    <row r="20" spans="1:8" x14ac:dyDescent="0.25">
      <c r="A20" t="str">
        <v>Rédaction cahier des charges</v>
      </c>
      <c r="B20" t="str">
        <v>P001</v>
      </c>
      <c r="C20" t="str">
        <v>Rédaction cahier des charges</v>
      </c>
      <c r="D20" t="str">
        <v>Rédaction cahier des charges</v>
      </c>
      <c r="E20" t="str">
        <v>En cours</v>
      </c>
    </row>
    <row r="21" spans="1:8" x14ac:dyDescent="0.25">
      <c r="A21" t="str">
        <v>Développement</v>
      </c>
      <c r="B21" t="str">
        <v>P001</v>
      </c>
      <c r="C21" t="str">
        <v>Développement</v>
      </c>
      <c r="D21" t="str">
        <v>Développement</v>
      </c>
      <c r="E21" t="str">
        <v>En cours</v>
      </c>
    </row>
    <row r="22" spans="1:8" x14ac:dyDescent="0.25">
      <c r="A22" t="str">
        <v>Recette</v>
      </c>
      <c r="B22" t="str">
        <v>P001</v>
      </c>
      <c r="C22" t="str">
        <v>Recette</v>
      </c>
      <c r="D22" t="str">
        <v>Recette</v>
      </c>
      <c r="E22" t="str">
        <v>Non démarré</v>
      </c>
    </row>
    <row r="23" spans="1:8" x14ac:dyDescent="0.25">
      <c r="A23" t="str">
        <v>Installation serveur</v>
      </c>
      <c r="B23" t="str">
        <v>P002</v>
      </c>
      <c r="C23" t="str">
        <v>Installation serveur</v>
      </c>
      <c r="D23" t="str">
        <v>Installation serveur</v>
      </c>
      <c r="E23" t="str">
        <v>En cours</v>
      </c>
    </row>
    <row r="24" spans="1:8" x14ac:dyDescent="0.25">
      <c r="A24" t="str">
        <v>Formation utilisateurs</v>
      </c>
      <c r="B24" t="str">
        <v>P002</v>
      </c>
      <c r="C24" t="str">
        <v>Formation utilisateurs</v>
      </c>
      <c r="D24" t="str">
        <v>Formation utilisateurs</v>
      </c>
      <c r="E24" t="str">
        <v>Planifié</v>
      </c>
    </row>
    <row r="25" spans="1:8" x14ac:dyDescent="0.25">
      <c r="A25" t="str">
        <v>Audit sécurité</v>
      </c>
      <c r="B25" t="str">
        <v>P004</v>
      </c>
      <c r="C25" t="str">
        <v>Audit sécurité</v>
      </c>
      <c r="D25" t="str">
        <v>Audit sécurité</v>
      </c>
      <c r="E25" t="str">
        <v>Terminé</v>
      </c>
    </row>
    <row r="26" spans="1:8" x14ac:dyDescent="0.25">
      <c r="A26" t="str">
        <v>Mise à jour pare-feu</v>
      </c>
      <c r="B26" t="str">
        <v>P004</v>
      </c>
      <c r="C26" t="str">
        <v>Mise à jour pare-feu</v>
      </c>
      <c r="D26" t="str">
        <v>Mise à jour pare-feu</v>
      </c>
      <c r="E26" t="str">
        <v>Terminé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6925FBF-1B16-438A-AFFB-3D0C0D9C8D30}">
          <x14:formula1>
            <xm:f>Feuil1!$7:$7</xm:f>
          </x14:formula1>
          <xm:sqref>A6:H6 A18:H18</xm:sqref>
        </x14:dataValidation>
      </x14:dataValidations>
    </ext>
    <ext xmlns:x15="http://schemas.microsoft.com/office/spreadsheetml/2010/11/main" uri="{3A4CF648-6AED-40f4-86FF-DC5316D8AED3}">
      <x14:slicerList xmlns:x14="http://schemas.microsoft.com/office/spreadsheetml/2009/9/main">
        <x14:slicer r:id="rId2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996a34b-5f79-4cc3-a3fe-3461cdb9147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957EA7A59CE140911F53607E9626AA" ma:contentTypeVersion="18" ma:contentTypeDescription="Crée un document." ma:contentTypeScope="" ma:versionID="92aa1a0e85c5812f70d13cd86b3e52ed">
  <xsd:schema xmlns:xsd="http://www.w3.org/2001/XMLSchema" xmlns:xs="http://www.w3.org/2001/XMLSchema" xmlns:p="http://schemas.microsoft.com/office/2006/metadata/properties" xmlns:ns3="a996a34b-5f79-4cc3-a3fe-3461cdb9147c" xmlns:ns4="f933ab3b-8a69-4925-a04c-bc3b275cbab5" targetNamespace="http://schemas.microsoft.com/office/2006/metadata/properties" ma:root="true" ma:fieldsID="270ce2c73af575fcc1d9fb210a7199a9" ns3:_="" ns4:_="">
    <xsd:import namespace="a996a34b-5f79-4cc3-a3fe-3461cdb9147c"/>
    <xsd:import namespace="f933ab3b-8a69-4925-a04c-bc3b275cbab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96a34b-5f79-4cc3-a3fe-3461cdb914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33ab3b-8a69-4925-a04c-bc3b275cbab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A0FDEF1-CE9F-45A1-9C80-9B0A346621E4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f933ab3b-8a69-4925-a04c-bc3b275cbab5"/>
    <ds:schemaRef ds:uri="a996a34b-5f79-4cc3-a3fe-3461cdb9147c"/>
  </ds:schemaRefs>
</ds:datastoreItem>
</file>

<file path=customXml/itemProps2.xml><?xml version="1.0" encoding="utf-8"?>
<ds:datastoreItem xmlns:ds="http://schemas.openxmlformats.org/officeDocument/2006/customXml" ds:itemID="{F18068A3-7072-4F73-8456-0F59D0835C4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448583-D918-4361-B249-6D7E1BA0DC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96a34b-5f79-4cc3-a3fe-3461cdb9147c"/>
    <ds:schemaRef ds:uri="f933ab3b-8a69-4925-a04c-bc3b275cba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Gaetan Mourmant</dc:creator>
  <cp:lastModifiedBy>Gaetan Mourmant</cp:lastModifiedBy>
  <dcterms:created xsi:type="dcterms:W3CDTF">2025-08-08T12:05:40Z</dcterms:created>
  <dcterms:modified xsi:type="dcterms:W3CDTF">2025-08-14T21:37:09Z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0x01010099957EA7A59CE140911F53607E9626AA</vt:lpwstr>
  </property>
</Properties>
</file>