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4"/>
  <workbookPr codeName="ThisWorkbook" defaultThemeVersion="202300"/>
  <mc:AlternateContent xmlns:mc="http://schemas.openxmlformats.org/markup-compatibility/2006">
    <mc:Choice Requires="x15">
      <x15ac:absPath xmlns:x15ac="http://schemas.microsoft.com/office/spreadsheetml/2010/11/ac" url="E:\Documents\0 - Pro\0 - XLerateur\0 - Produits\0 - 539 - Fonction COPILOT\"/>
    </mc:Choice>
  </mc:AlternateContent>
  <xr:revisionPtr revIDLastSave="0" documentId="8_{EDA0E58A-4BE3-4049-B34A-F590FC237D31}" xr6:coauthVersionLast="47" xr6:coauthVersionMax="47" xr10:uidLastSave="{00000000-0000-0000-0000-000000000000}"/>
  <bookViews>
    <workbookView xWindow="-120" yWindow="-120" windowWidth="29040" windowHeight="15720" xr2:uid="{CE06F55E-B8C8-446B-9AD9-5061451F6E97}"/>
  </bookViews>
  <sheets>
    <sheet name="Accueil" sheetId="20" r:id="rId1"/>
    <sheet name="Satisfaction" sheetId="1" r:id="rId2"/>
    <sheet name="Sentiment" sheetId="2" r:id="rId3"/>
    <sheet name="Analyse dépenses (1)" sheetId="4" r:id="rId4"/>
    <sheet name="Analyse dépenses (2)" sheetId="6" r:id="rId5"/>
    <sheet name="JOIDNRE.TEXTE Retour lig" sheetId="5" r:id="rId6"/>
    <sheet name="Extraction" sheetId="8" r:id="rId7"/>
    <sheet name="Corrections" sheetId="9" r:id="rId8"/>
    <sheet name="Adresses" sheetId="13" r:id="rId9"/>
    <sheet name="Expliquer la formule" sheetId="15" r:id="rId10"/>
    <sheet name="Villes &amp; Province (1)" sheetId="10" r:id="rId11"/>
    <sheet name="Villes &amp; Province (2)" sheetId="14" r:id="rId12"/>
    <sheet name="Feuil16" sheetId="16" r:id="rId13"/>
    <sheet name="Relation floue" sheetId="18" r:id="rId14"/>
    <sheet name="Attention" sheetId="19" r:id="rId15"/>
    <sheet name="Using a GPT with =Copilot" sheetId="21" r:id="rId16"/>
  </sheets>
  <definedNames>
    <definedName name="_xlchart.v1.0" hidden="1">Satisfaction!$I$4:$I$13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 i="8" l="1"/>
  <c r="H3" i="8"/>
  <c r="H4" i="8"/>
  <c r="H5" i="8"/>
  <c r="H6" i="8"/>
  <c r="H7" i="8"/>
  <c r="H8" i="8"/>
  <c r="H9" i="8"/>
  <c r="H10" i="8"/>
  <c r="H11" i="8"/>
  <c r="H12" i="19" a="1"/>
  <c r="H12" i="19" s="1"/>
  <c r="H11" i="19" a="1"/>
  <c r="H11" i="19" s="1"/>
  <c r="D11" i="19"/>
  <c r="D12" i="19"/>
  <c r="F11" i="19" a="1"/>
  <c r="F11" i="19" s="1"/>
  <c r="F4" i="21" a="1"/>
  <c r="F4" i="21" s="1"/>
  <c r="F3" i="19" a="1"/>
  <c r="F3" i="19" s="1"/>
  <c r="L4" i="19"/>
  <c r="E3" i="19" a="1"/>
  <c r="E3" i="19" s="1"/>
  <c r="A6" i="19"/>
  <c r="L3" i="19"/>
  <c r="C15" i="18" a="1"/>
  <c r="C15" i="18" s="1"/>
  <c r="I14" i="18" a="1"/>
  <c r="I14" i="18" s="1"/>
  <c r="O14" i="18" a="1"/>
  <c r="O14" i="18" s="1"/>
  <c r="O5" i="18" a="1"/>
  <c r="O5" i="18" s="1"/>
  <c r="I5" i="18" a="1"/>
  <c r="I5" i="18" s="1"/>
  <c r="F10" i="15" a="1"/>
  <c r="F10" i="15" s="1"/>
  <c r="D10" i="15"/>
  <c r="D11" i="15"/>
  <c r="D12" i="15"/>
  <c r="D13" i="15"/>
  <c r="D14" i="15"/>
  <c r="J2" i="13" a="1"/>
  <c r="J2" i="13" s="1"/>
  <c r="H9" i="14" a="1"/>
  <c r="H9" i="14" s="1"/>
  <c r="J3" i="14" a="1"/>
  <c r="J3" i="14" s="1"/>
  <c r="E3" i="14" a="1"/>
  <c r="E3" i="14" s="1"/>
  <c r="A3" i="14" a="1"/>
  <c r="A3" i="14" s="1"/>
  <c r="A16" i="13" a="1"/>
  <c r="A16" i="13" s="1"/>
  <c r="D2" i="13" a="1"/>
  <c r="D2" i="13" s="1"/>
  <c r="D12" i="13"/>
  <c r="F14" i="13"/>
  <c r="G15" i="13"/>
  <c r="E13" i="13"/>
  <c r="E2" i="10" a="1"/>
  <c r="E2" i="10" s="1"/>
  <c r="C2" i="10" s="1" a="1"/>
  <c r="C2" i="10" s="1"/>
  <c r="J3" i="9"/>
  <c r="J4" i="9"/>
  <c r="J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2" i="9"/>
  <c r="E2" i="9" a="1"/>
  <c r="E2" i="9" s="1"/>
  <c r="E2" i="8"/>
  <c r="E3" i="8"/>
  <c r="E4" i="8"/>
  <c r="E5" i="8"/>
  <c r="E6" i="8"/>
  <c r="E7" i="8"/>
  <c r="E8" i="8"/>
  <c r="E9" i="8"/>
  <c r="E10" i="8"/>
  <c r="E11" i="8"/>
  <c r="D2" i="8" a="1"/>
  <c r="D2" i="8" s="1"/>
  <c r="D3" i="8" a="1"/>
  <c r="D3" i="8" s="1"/>
  <c r="D4" i="8" a="1"/>
  <c r="D4" i="8" s="1"/>
  <c r="D5" i="8" a="1"/>
  <c r="D5" i="8" s="1"/>
  <c r="D6" i="8" a="1"/>
  <c r="D6" i="8" s="1"/>
  <c r="D7" i="8" a="1"/>
  <c r="D7" i="8" s="1"/>
  <c r="D8" i="8" a="1"/>
  <c r="D8" i="8" s="1"/>
  <c r="D9" i="8" a="1"/>
  <c r="D9" i="8" s="1"/>
  <c r="D10" i="8" a="1"/>
  <c r="D10" i="8" s="1"/>
  <c r="D11" i="8" a="1"/>
  <c r="D11" i="8" s="1"/>
  <c r="C2" i="8" a="1"/>
  <c r="C2" i="8" s="1"/>
  <c r="C3" i="8" a="1"/>
  <c r="C3" i="8" s="1"/>
  <c r="C4" i="8" a="1"/>
  <c r="C4" i="8" s="1"/>
  <c r="C5" i="8" a="1"/>
  <c r="C5" i="8" s="1"/>
  <c r="C6" i="8" a="1"/>
  <c r="C6" i="8" s="1"/>
  <c r="C7" i="8" a="1"/>
  <c r="C7" i="8" s="1"/>
  <c r="C8" i="8" a="1"/>
  <c r="C8" i="8" s="1"/>
  <c r="C9" i="8" a="1"/>
  <c r="C9" i="8" s="1"/>
  <c r="C10" i="8" a="1"/>
  <c r="C10" i="8" s="1"/>
  <c r="C11" i="8" a="1"/>
  <c r="C11" i="8" s="1"/>
  <c r="N8" i="8"/>
  <c r="N9" i="8"/>
  <c r="N7" i="8"/>
  <c r="J9" i="8" a="1"/>
  <c r="J9" i="8" s="1"/>
  <c r="J8" i="8"/>
  <c r="J7" i="8"/>
  <c r="K20" i="6" a="1"/>
  <c r="K20" i="6" s="1"/>
  <c r="E38" i="6" a="1"/>
  <c r="E30" i="6" a="1"/>
  <c r="E22" i="6" a="1"/>
  <c r="E14" i="6" a="1"/>
  <c r="M10" i="6" a="1"/>
  <c r="M10" i="6" s="1"/>
  <c r="H2" i="6"/>
  <c r="H3" i="6"/>
  <c r="H4" i="6"/>
  <c r="H5" i="6"/>
  <c r="H6" i="6"/>
  <c r="H7" i="6"/>
  <c r="H8" i="6"/>
  <c r="H9" i="6"/>
  <c r="H10" i="6"/>
  <c r="H11" i="6"/>
  <c r="H12" i="6"/>
  <c r="L10" i="6" a="1"/>
  <c r="K10" i="6" a="1"/>
  <c r="G2" i="6"/>
  <c r="G3" i="6"/>
  <c r="G4" i="6"/>
  <c r="G5" i="6"/>
  <c r="G6" i="6"/>
  <c r="G7" i="6"/>
  <c r="G8" i="6"/>
  <c r="G9" i="6"/>
  <c r="G10" i="6"/>
  <c r="G11" i="6"/>
  <c r="G12" i="6"/>
  <c r="L4" i="6" a="1"/>
  <c r="L4" i="6" s="1"/>
  <c r="L5" i="6" a="1"/>
  <c r="L5" i="6" s="1"/>
  <c r="L6" i="6" a="1"/>
  <c r="L6" i="6" s="1"/>
  <c r="L7" i="6" a="1"/>
  <c r="L7" i="6" s="1"/>
  <c r="L3" i="6" a="1"/>
  <c r="L3" i="6" s="1"/>
  <c r="K3" i="6" a="1"/>
  <c r="K3" i="6" s="1"/>
  <c r="J6" i="4" a="1"/>
  <c r="J6" i="4" s="1"/>
  <c r="J5" i="4" a="1"/>
  <c r="J5" i="4" s="1"/>
  <c r="J7" i="4" a="1"/>
  <c r="J7" i="4" s="1"/>
  <c r="J8" i="4" a="1"/>
  <c r="J8" i="4" s="1"/>
  <c r="J9" i="4" a="1"/>
  <c r="J9" i="4" s="1"/>
  <c r="J10" i="4" a="1"/>
  <c r="J10" i="4" s="1"/>
  <c r="J11" i="4" a="1"/>
  <c r="J11" i="4" s="1"/>
  <c r="J3" i="4" a="1"/>
  <c r="J3" i="4" s="1"/>
  <c r="J4" i="4" a="1"/>
  <c r="J4" i="4" s="1"/>
  <c r="G2" i="4"/>
  <c r="G3" i="4"/>
  <c r="G4" i="4"/>
  <c r="G5" i="4"/>
  <c r="G6" i="4"/>
  <c r="G7" i="4"/>
  <c r="G8" i="4"/>
  <c r="G9" i="4"/>
  <c r="G10" i="4"/>
  <c r="G11" i="4"/>
  <c r="J2" i="4" a="1"/>
  <c r="J2" i="4" s="1"/>
  <c r="D3" i="5"/>
  <c r="E15" i="4" a="1"/>
  <c r="E15" i="4" s="1"/>
  <c r="E10" i="4" a="1"/>
  <c r="E10" i="4" s="1"/>
  <c r="F10" i="4" s="1" a="1"/>
  <c r="F10" i="4" s="1"/>
  <c r="E2" i="4" a="1"/>
  <c r="E2" i="4" s="1"/>
  <c r="F2" i="4" s="1" a="1"/>
  <c r="F2" i="4" s="1"/>
  <c r="E11" i="4" a="1"/>
  <c r="E11" i="4" s="1"/>
  <c r="F11" i="4" s="1" a="1"/>
  <c r="F11" i="4" s="1"/>
  <c r="E3" i="4" a="1"/>
  <c r="E3" i="4" s="1"/>
  <c r="F3" i="4" s="1" a="1"/>
  <c r="F3" i="4" s="1"/>
  <c r="E5" i="4" a="1"/>
  <c r="E5" i="4" s="1"/>
  <c r="F5" i="4" s="1" a="1"/>
  <c r="F5" i="4" s="1"/>
  <c r="E6" i="4" a="1"/>
  <c r="E6" i="4" s="1"/>
  <c r="F6" i="4" s="1" a="1"/>
  <c r="F6" i="4" s="1"/>
  <c r="E7" i="4" a="1"/>
  <c r="E7" i="4" s="1"/>
  <c r="F7" i="4" s="1" a="1"/>
  <c r="F7" i="4" s="1"/>
  <c r="E4" i="4" a="1"/>
  <c r="E4" i="4" s="1"/>
  <c r="F4" i="4" s="1" a="1"/>
  <c r="F4" i="4" s="1"/>
  <c r="E8" i="4" a="1"/>
  <c r="E8" i="4" s="1"/>
  <c r="F8" i="4" s="1" a="1"/>
  <c r="F8" i="4" s="1"/>
  <c r="E9" i="4" a="1"/>
  <c r="E9" i="4" s="1"/>
  <c r="F9" i="4" s="1" a="1"/>
  <c r="F9" i="4" s="1"/>
  <c r="H3" i="4" a="1"/>
  <c r="H3" i="4" s="1"/>
  <c r="H4" i="4" a="1"/>
  <c r="H4" i="4" s="1"/>
  <c r="H5" i="4" a="1"/>
  <c r="H5" i="4" s="1"/>
  <c r="H6" i="4" a="1"/>
  <c r="H6" i="4" s="1"/>
  <c r="H7" i="4" a="1"/>
  <c r="H7" i="4" s="1"/>
  <c r="H8" i="4" a="1"/>
  <c r="H8" i="4" s="1"/>
  <c r="H9" i="4" a="1"/>
  <c r="H9" i="4" s="1"/>
  <c r="H10" i="4" a="1"/>
  <c r="H10" i="4" s="1"/>
  <c r="H11" i="4" a="1"/>
  <c r="H11" i="4" s="1"/>
  <c r="H2" i="4" a="1"/>
  <c r="H2" i="4" s="1"/>
  <c r="E4" i="2" a="1"/>
  <c r="E4" i="2" s="1"/>
  <c r="S4" i="1" a="1"/>
  <c r="S4" i="1" s="1"/>
  <c r="K4" i="1" a="1"/>
  <c r="K4" i="1" s="1"/>
  <c r="K5" i="1" a="1"/>
  <c r="K5" i="1" s="1"/>
  <c r="K6" i="1" a="1"/>
  <c r="K6" i="1" s="1"/>
  <c r="K7" i="1" a="1"/>
  <c r="K7" i="1" s="1"/>
  <c r="K8" i="1" a="1"/>
  <c r="K8" i="1" s="1"/>
  <c r="K9" i="1" a="1"/>
  <c r="K9" i="1" s="1"/>
  <c r="K10" i="1" a="1"/>
  <c r="K10" i="1" s="1"/>
  <c r="K11" i="1" a="1"/>
  <c r="K11" i="1" s="1"/>
  <c r="K12" i="1" a="1"/>
  <c r="K12" i="1" s="1"/>
  <c r="K13" i="1" a="1"/>
  <c r="K13" i="1" s="1"/>
  <c r="L4" i="1" a="1"/>
  <c r="L4" i="1" s="1"/>
  <c r="L5" i="1" a="1"/>
  <c r="L5" i="1" s="1"/>
  <c r="L6" i="1" a="1"/>
  <c r="L6" i="1" s="1"/>
  <c r="L7" i="1" a="1"/>
  <c r="L7" i="1" s="1"/>
  <c r="L8" i="1" a="1"/>
  <c r="L8" i="1" s="1"/>
  <c r="L9" i="1" a="1"/>
  <c r="L9" i="1" s="1"/>
  <c r="L10" i="1" a="1"/>
  <c r="L10" i="1" s="1"/>
  <c r="L11" i="1" a="1"/>
  <c r="L11" i="1" s="1"/>
  <c r="L12" i="1" a="1"/>
  <c r="L12" i="1" s="1"/>
  <c r="L13" i="1" a="1"/>
  <c r="L13" i="1" s="1"/>
  <c r="L17" i="1" a="1"/>
  <c r="L17" i="1" s="1"/>
  <c r="J4" i="1" a="1"/>
  <c r="J4" i="1" s="1"/>
  <c r="J17" i="1" s="1" a="1"/>
  <c r="J17" i="1" s="1"/>
  <c r="J5" i="1" a="1"/>
  <c r="J5" i="1" s="1"/>
  <c r="J6" i="1" a="1"/>
  <c r="J6" i="1" s="1"/>
  <c r="J7" i="1" a="1"/>
  <c r="J7" i="1" s="1"/>
  <c r="J8" i="1" a="1"/>
  <c r="J8" i="1" s="1"/>
  <c r="J9" i="1" a="1"/>
  <c r="J9" i="1" s="1"/>
  <c r="J10" i="1" a="1"/>
  <c r="J10" i="1" s="1"/>
  <c r="J11" i="1" a="1"/>
  <c r="J11" i="1" s="1"/>
  <c r="J12" i="1" a="1"/>
  <c r="J12" i="1" s="1"/>
  <c r="J13" i="1" a="1"/>
  <c r="J13" i="1" s="1"/>
  <c r="Q4" i="1" a="1"/>
  <c r="Q4" i="1" s="1"/>
  <c r="G4" i="1"/>
  <c r="G5" i="1"/>
  <c r="G6" i="1"/>
  <c r="G7" i="1"/>
  <c r="G8" i="1"/>
  <c r="G9" i="1"/>
  <c r="G10" i="1"/>
  <c r="G11" i="1"/>
  <c r="G12" i="1"/>
  <c r="G13" i="1"/>
  <c r="M4" i="1" a="1"/>
  <c r="M4" i="1" s="1"/>
  <c r="F16" i="1" a="1"/>
  <c r="F16" i="1" s="1"/>
  <c r="E3" i="13" l="1"/>
  <c r="F3" i="13" s="1"/>
  <c r="E5" i="13"/>
  <c r="F5" i="13" s="1"/>
  <c r="E8" i="13"/>
  <c r="F8" i="13" s="1"/>
  <c r="E10" i="13"/>
  <c r="F10" i="13" s="1"/>
  <c r="E6" i="13"/>
  <c r="F6" i="13" s="1"/>
  <c r="E7" i="13"/>
  <c r="F7" i="13" s="1"/>
  <c r="E9" i="13"/>
  <c r="F9" i="13" s="1"/>
  <c r="E11" i="13"/>
  <c r="F11" i="13" s="1"/>
  <c r="E4" i="13"/>
  <c r="F4" i="13" s="1"/>
  <c r="E2" i="13"/>
  <c r="F2" i="13" s="1"/>
  <c r="E38" i="6"/>
  <c r="E30" i="6"/>
  <c r="E22" i="6"/>
  <c r="E14" i="6"/>
  <c r="L10" i="6"/>
  <c r="K10" i="6"/>
  <c r="E13" i="4" a="1"/>
  <c r="E13" i="4" s="1"/>
  <c r="G2" i="13" l="1" a="1"/>
  <c r="G2" i="13"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<sst xmlns="http://schemas.openxmlformats.org/spreadsheetml/2006/main" count="622" uniqueCount="325">
  <si>
    <t>Colonne1</t>
  </si>
  <si>
    <t>Nom du participant</t>
  </si>
  <si>
    <t>Date de l'évaluation</t>
  </si>
  <si>
    <t>Niveau de satisfaction</t>
  </si>
  <si>
    <t>Commentaire</t>
  </si>
  <si>
    <t>Compétence acquise</t>
  </si>
  <si>
    <t>Recommanderiez-vous la formation</t>
  </si>
  <si>
    <t>Note sur 10</t>
  </si>
  <si>
    <t>Marie Dupont</t>
  </si>
  <si>
    <t>21/08/2025</t>
  </si>
  <si>
    <t>Très satisfait</t>
  </si>
  <si>
    <t>Tableaux croisés dynamiques</t>
  </si>
  <si>
    <t>Jean Martin</t>
  </si>
  <si>
    <t>Satisfait</t>
  </si>
  <si>
    <t>Les exercices pratiques étaient très utiles.</t>
  </si>
  <si>
    <t>Formules avancées</t>
  </si>
  <si>
    <t>Sophie Bernard</t>
  </si>
  <si>
    <t>Moyennement satisfait</t>
  </si>
  <si>
    <t>Quelques points mériteraient plus d'explications.</t>
  </si>
  <si>
    <t>Mise en forme conditionnelle</t>
  </si>
  <si>
    <t>Paul Lefèvre</t>
  </si>
  <si>
    <t>Animateur très pédagogue, je recommande.</t>
  </si>
  <si>
    <t>Gestion des bases de données</t>
  </si>
  <si>
    <t>Lucie Moreau</t>
  </si>
  <si>
    <t>Bonne ambiance et support complet.</t>
  </si>
  <si>
    <t>Graphiques</t>
  </si>
  <si>
    <t>Ahmed Benali</t>
  </si>
  <si>
    <t>Peu satisfait</t>
  </si>
  <si>
    <t>Le rythme était trop rapide pour moi.</t>
  </si>
  <si>
    <t>Fonctions de calcul</t>
  </si>
  <si>
    <t>Julie Petit</t>
  </si>
  <si>
    <t>J'ai appris à automatiser mes tâches.</t>
  </si>
  <si>
    <t>Macros simples</t>
  </si>
  <si>
    <t>Hugo Robert</t>
  </si>
  <si>
    <t>Bon équilibre théorie/pratique.</t>
  </si>
  <si>
    <t>Filtres et tris</t>
  </si>
  <si>
    <t>Emma Laurent</t>
  </si>
  <si>
    <t>Manque de temps pour les questions.</t>
  </si>
  <si>
    <t>Validation des données</t>
  </si>
  <si>
    <t>Thomas Girard</t>
  </si>
  <si>
    <t>Import/export de données</t>
  </si>
  <si>
    <t>=A1+1</t>
  </si>
  <si>
    <t xml:space="preserve">Très bon support de formation fourni. </t>
  </si>
  <si>
    <t xml:space="preserve">Formation très claire et bien structurée. </t>
  </si>
  <si>
    <t>Note sur 10 (Copilot)</t>
  </si>
  <si>
    <t>abc</t>
  </si>
  <si>
    <t>Rythme</t>
  </si>
  <si>
    <t>Colonne2</t>
  </si>
  <si>
    <t>Clarté</t>
  </si>
  <si>
    <t>Analyse des dépenses</t>
  </si>
  <si>
    <t>Analyse d'un compte de résultat pour identifier des anomalies</t>
  </si>
  <si>
    <t>id</t>
  </si>
  <si>
    <t>dépense</t>
  </si>
  <si>
    <t>montant</t>
  </si>
  <si>
    <t>Achat ordinateur</t>
  </si>
  <si>
    <t>Abonnement internet</t>
  </si>
  <si>
    <t>Achat smartphone</t>
  </si>
  <si>
    <t>Billet de train</t>
  </si>
  <si>
    <t>Achat livres</t>
  </si>
  <si>
    <t>Consultation médicale</t>
  </si>
  <si>
    <t>Achat vêtements</t>
  </si>
  <si>
    <t>Cours en ligne</t>
  </si>
  <si>
    <t>Achat casque audio</t>
  </si>
  <si>
    <t>Réservation hôtel</t>
  </si>
  <si>
    <t>Cohérence de la dépense</t>
  </si>
  <si>
    <t>Note de cohérence</t>
  </si>
  <si>
    <t>par rapport au marché</t>
  </si>
  <si>
    <t>par rapport à l'année précédente (période n et n-1)</t>
  </si>
  <si>
    <t>def</t>
  </si>
  <si>
    <t>ghi</t>
  </si>
  <si>
    <t>Projet</t>
  </si>
  <si>
    <t>A</t>
  </si>
  <si>
    <t>B</t>
  </si>
  <si>
    <t>C</t>
  </si>
  <si>
    <t>D</t>
  </si>
  <si>
    <t>Liste unique des projets</t>
  </si>
  <si>
    <t>Année</t>
  </si>
  <si>
    <t xml:space="preserve">Année en cours : </t>
  </si>
  <si>
    <t>E</t>
  </si>
  <si>
    <t>Formation Excel en ligne</t>
  </si>
  <si>
    <t>Quté</t>
  </si>
  <si>
    <t>Cout moyen</t>
  </si>
  <si>
    <t>Dépenses sans montant</t>
  </si>
  <si>
    <t>Dépenses sans quantités</t>
  </si>
  <si>
    <t>Dépenses sans montants et sns quantités</t>
  </si>
  <si>
    <t>Dépense incohérente</t>
  </si>
  <si>
    <t>BUG sur le BYROW</t>
  </si>
  <si>
    <t>ville</t>
  </si>
  <si>
    <t>Pari</t>
  </si>
  <si>
    <t>Lyon</t>
  </si>
  <si>
    <t>Marseil</t>
  </si>
  <si>
    <t>Toulouse</t>
  </si>
  <si>
    <t>Bordeau</t>
  </si>
  <si>
    <t>Nante</t>
  </si>
  <si>
    <t>Strasbour</t>
  </si>
  <si>
    <t>Montpelier</t>
  </si>
  <si>
    <t>Lille</t>
  </si>
  <si>
    <t>Renne</t>
  </si>
  <si>
    <t>=TEXTE.APRES(</t>
  </si>
  <si>
    <t>=TEXTE.AVANT(</t>
  </si>
  <si>
    <t>=FRACTIONNER.TEXTE(</t>
  </si>
  <si>
    <t>a,b,c,d</t>
  </si>
  <si>
    <t>Paris</t>
  </si>
  <si>
    <t>Marseille</t>
  </si>
  <si>
    <t>Bordeaux</t>
  </si>
  <si>
    <t>Nantes</t>
  </si>
  <si>
    <t>Strasbourg</t>
  </si>
  <si>
    <t>Montpellier</t>
  </si>
  <si>
    <t>Rennes</t>
  </si>
  <si>
    <t>extraction xl</t>
  </si>
  <si>
    <t>Lyo</t>
  </si>
  <si>
    <t>Paeis</t>
  </si>
  <si>
    <t>Tyulouse</t>
  </si>
  <si>
    <t>uille</t>
  </si>
  <si>
    <t>atrasbourg</t>
  </si>
  <si>
    <t>Tuulouse</t>
  </si>
  <si>
    <t>uennes</t>
  </si>
  <si>
    <t>Touloyse</t>
  </si>
  <si>
    <t>Lilee</t>
  </si>
  <si>
    <t>Montpelliir</t>
  </si>
  <si>
    <t>Pyris</t>
  </si>
  <si>
    <t>Strasiourg</t>
  </si>
  <si>
    <t>Marieille</t>
  </si>
  <si>
    <t>Sirasbourg</t>
  </si>
  <si>
    <t>Nantis</t>
  </si>
  <si>
    <t>Parus</t>
  </si>
  <si>
    <t>Surasbourg</t>
  </si>
  <si>
    <t>Bordeayx</t>
  </si>
  <si>
    <t>Reunes</t>
  </si>
  <si>
    <t>Touloase</t>
  </si>
  <si>
    <t>Piris</t>
  </si>
  <si>
    <t>Toulouae</t>
  </si>
  <si>
    <t>Straobourg</t>
  </si>
  <si>
    <t>Nintes</t>
  </si>
  <si>
    <t>Nyntes</t>
  </si>
  <si>
    <t>Bordeyux</t>
  </si>
  <si>
    <t>Runnes</t>
  </si>
  <si>
    <t>Straybourg</t>
  </si>
  <si>
    <t>Lylle</t>
  </si>
  <si>
    <t>eantes</t>
  </si>
  <si>
    <t>Paois</t>
  </si>
  <si>
    <t>eordeaux</t>
  </si>
  <si>
    <t>Reenes</t>
  </si>
  <si>
    <t>Montpeylier</t>
  </si>
  <si>
    <t>Moitpellier</t>
  </si>
  <si>
    <t>Maryeille</t>
  </si>
  <si>
    <t>Liyle</t>
  </si>
  <si>
    <t>Renues</t>
  </si>
  <si>
    <t>Straseourg</t>
  </si>
  <si>
    <t>Marseilae</t>
  </si>
  <si>
    <t>earis</t>
  </si>
  <si>
    <t>Marseiule</t>
  </si>
  <si>
    <t>Strasbuurg</t>
  </si>
  <si>
    <t>yille</t>
  </si>
  <si>
    <t>iantes</t>
  </si>
  <si>
    <t>Stoasbourg</t>
  </si>
  <si>
    <t>Pauis</t>
  </si>
  <si>
    <t>Myrseille</t>
  </si>
  <si>
    <t>Lelle</t>
  </si>
  <si>
    <t>Nuntes</t>
  </si>
  <si>
    <t>Nanaes</t>
  </si>
  <si>
    <t>Naetes</t>
  </si>
  <si>
    <t>Puris</t>
  </si>
  <si>
    <t>Muntpellier</t>
  </si>
  <si>
    <t>Mayseille</t>
  </si>
  <si>
    <t>Montpelleer</t>
  </si>
  <si>
    <t>Borduaux</t>
  </si>
  <si>
    <t>Strusbourg</t>
  </si>
  <si>
    <t>Touloise</t>
  </si>
  <si>
    <t>Strasoourg</t>
  </si>
  <si>
    <t>Lilae</t>
  </si>
  <si>
    <t>Taulouse</t>
  </si>
  <si>
    <t>uantes</t>
  </si>
  <si>
    <t>Ville corrigée par copilot</t>
  </si>
  <si>
    <t>1. Boucle du Mouhoun</t>
  </si>
  <si>
    <t>Banwa</t>
  </si>
  <si>
    <t>Kossi</t>
  </si>
  <si>
    <t>Mouhoun</t>
  </si>
  <si>
    <t>Nayala</t>
  </si>
  <si>
    <t>Sourou</t>
  </si>
  <si>
    <t>2. Cascades</t>
  </si>
  <si>
    <t>Comoé</t>
  </si>
  <si>
    <t>Léraba</t>
  </si>
  <si>
    <t>3. Centre</t>
  </si>
  <si>
    <t>Kadiogo</t>
  </si>
  <si>
    <t>4. Centre-Est</t>
  </si>
  <si>
    <t>Boulgou</t>
  </si>
  <si>
    <t>Koulpélogo</t>
  </si>
  <si>
    <t>Kouritenga</t>
  </si>
  <si>
    <t>5. Centre-Nord</t>
  </si>
  <si>
    <t>Bam</t>
  </si>
  <si>
    <t>Namentenga</t>
  </si>
  <si>
    <t>Sanmatenga</t>
  </si>
  <si>
    <t>6. Centre-Ouest</t>
  </si>
  <si>
    <t>Boulkiemdé</t>
  </si>
  <si>
    <t>Sanguié</t>
  </si>
  <si>
    <t>Sissili</t>
  </si>
  <si>
    <t>Ziro</t>
  </si>
  <si>
    <t>7. Centre-Sud</t>
  </si>
  <si>
    <t>Bazèga</t>
  </si>
  <si>
    <t>Nahouri</t>
  </si>
  <si>
    <t>Zoundwéogo</t>
  </si>
  <si>
    <t>8. Est</t>
  </si>
  <si>
    <t>Gnagna</t>
  </si>
  <si>
    <t>Gourma</t>
  </si>
  <si>
    <t>Komondjari</t>
  </si>
  <si>
    <t>Kompienga</t>
  </si>
  <si>
    <t>Tapoa</t>
  </si>
  <si>
    <t>9. Hauts-Bassins</t>
  </si>
  <si>
    <t>Houet</t>
  </si>
  <si>
    <t>Kénédougou</t>
  </si>
  <si>
    <t>Tuy</t>
  </si>
  <si>
    <t>10. Nord</t>
  </si>
  <si>
    <t>Loroum</t>
  </si>
  <si>
    <t>Passoré</t>
  </si>
  <si>
    <t>Yatenga</t>
  </si>
  <si>
    <t>Zondoma</t>
  </si>
  <si>
    <t>11. Plateau-Central</t>
  </si>
  <si>
    <t>Ganzourgou</t>
  </si>
  <si>
    <t>Kourwéogo</t>
  </si>
  <si>
    <t>Oubritenga</t>
  </si>
  <si>
    <t>12. Sahel</t>
  </si>
  <si>
    <t>Oudalan</t>
  </si>
  <si>
    <t>Séno</t>
  </si>
  <si>
    <t>Soum</t>
  </si>
  <si>
    <t>Yagha</t>
  </si>
  <si>
    <t>13. Sud-Ouest</t>
  </si>
  <si>
    <t>Bougouriba</t>
  </si>
  <si>
    <t>Ioba</t>
  </si>
  <si>
    <t>Noumbiel</t>
  </si>
  <si>
    <t>Poni</t>
  </si>
  <si>
    <t>Province</t>
  </si>
  <si>
    <t>Villes</t>
  </si>
  <si>
    <t>Villes principales (max 5)</t>
  </si>
  <si>
    <t>Solenzo, Balavé, Kouka, Sanaba, Tansila</t>
  </si>
  <si>
    <t>Nouna, Bomborokuy, Sono, Barani, Bourasso</t>
  </si>
  <si>
    <t>Dédougou, Safané, Tchériba, Ouarkoye, Kona</t>
  </si>
  <si>
    <t>Toma, Gossina, Yaba, Yé, Kougny</t>
  </si>
  <si>
    <t>Tougan, Di, Kiembara, Gomboro, Lankoué</t>
  </si>
  <si>
    <t>Banfora, Soubakaniédougou, Mangodara, Sidéradougou, Tiéfora</t>
  </si>
  <si>
    <t>Sindou, Loumana, Dakoro, Kankalaba, Wolonkoto</t>
  </si>
  <si>
    <t>Ouagadougou, Komsilga, Saaba, Tanghin-Dassouri, Pabré</t>
  </si>
  <si>
    <t>Tenkodogo, Garango, Béguédo, Zabré, Bittou</t>
  </si>
  <si>
    <t>Ouargaye, Yondé, Comin-Yanga, Lalgaye, Dourtenga</t>
  </si>
  <si>
    <t>Koupéla, Andemtenga, Pouytenga, Dialgaye, Yargo</t>
  </si>
  <si>
    <t>Kongoussi, Tikaré, Rouko, Nasséré, Guibaré</t>
  </si>
  <si>
    <t>Boulsa, Tougouri, Dargo, Boala, Bouroum</t>
  </si>
  <si>
    <t>Kaya, Pissila, Barsalogho, Boussouma, Korsimoro</t>
  </si>
  <si>
    <t>Koudougou, Sabou, Nanoro, Poa, Ramongo</t>
  </si>
  <si>
    <t>Réo, Kyon, Zamo, Didyr, Pouni</t>
  </si>
  <si>
    <t>Léo, Boura, Biéha, Silly, To</t>
  </si>
  <si>
    <t>Sapouy, Bougnounou, Cassou, Gao, Dalo</t>
  </si>
  <si>
    <t>Kombissiri, Doulougou, Gaongo, Kayao, Saponé</t>
  </si>
  <si>
    <t>Pô, Guiaro, Ziou, Tiébélé, Zioukou</t>
  </si>
  <si>
    <t>Manga, Nobéré, Bindé, Gomboussougou, Guiba</t>
  </si>
  <si>
    <t>Bogandé, Bilanga, Thion, Liptougou, Coalla</t>
  </si>
  <si>
    <t>Fada N’Gourma, Diabo, Matiacoali, Tibga, Yamba</t>
  </si>
  <si>
    <t>Gayéri, Bartiébougou, Foutouri, Kompienga (limitrophe), Tankoualou</t>
  </si>
  <si>
    <t>Pama, Kabougou, Pognoa, Diapaga (proche), Yendéga</t>
  </si>
  <si>
    <t>Diapaga, Tambaga, Namounou, Logobou, Botou</t>
  </si>
  <si>
    <t>Bobo-Dioulasso, Orodara (proche), Bama, Fô, Satiri</t>
  </si>
  <si>
    <t>Orodara, Samorogouan, N’dorola, Djigouéra, Koloko</t>
  </si>
  <si>
    <t>Houndé, Béréba, Koumbia, Bobo (partiel), Bonyolo</t>
  </si>
  <si>
    <t>Titao, Sollé, Banh, Ouindigui, Barga</t>
  </si>
  <si>
    <t>Yako, Arbolé, Pilimpikou, Samba, Latoden</t>
  </si>
  <si>
    <t>Ouahigouya, Tangaye, Séguénéga, Oula, Kossouka</t>
  </si>
  <si>
    <t>Gourcy, Boussou, Tougo, Bassi, Lèba</t>
  </si>
  <si>
    <t>Zorgho, Méguet, Zoungou, Boudry, Salogo</t>
  </si>
  <si>
    <t>Boussé, Niou, Laye, Toéghin, Sourgoubila</t>
  </si>
  <si>
    <t>Ziniaré, Loumbila, Dapélogo, Zitenga, Ourgou-Manéga</t>
  </si>
  <si>
    <t>Gorom-Gorom, Markoye, Déou, Tin-Akoff, Oursi</t>
  </si>
  <si>
    <t>Dori, Falagountou, Sampelga, Gorgadji, Seytenga</t>
  </si>
  <si>
    <t>Djibo, Arbinda, Nassoumbou, Baraboulé, Tongomayel</t>
  </si>
  <si>
    <t>Sebba, Mansila, Solhan, Kompienga (confusion possible), Boundoré</t>
  </si>
  <si>
    <t>Diébougou, To, Dolo, Tiankoura, Bonzana</t>
  </si>
  <si>
    <t>Dano, Koper, Niégo, Zambo, Ouessa</t>
  </si>
  <si>
    <t>Batié, Kpuéré, Legmoin, Midebdo, Kpéré</t>
  </si>
  <si>
    <t>Gaoua, Kampti, Loropéni, Gbomblora, Malba</t>
  </si>
  <si>
    <t>adresse_postale</t>
  </si>
  <si>
    <t>12 rue de Rivoli, 75001 Paris</t>
  </si>
  <si>
    <t>25 boulevard Longchamp, 13001 Marseille</t>
  </si>
  <si>
    <t>42 rue de Strasbourg, 44000 Nantes</t>
  </si>
  <si>
    <t>5 rue du Dôme, 67000 Strasbourg</t>
  </si>
  <si>
    <t>19 rue Foch, 34000 Montpellier</t>
  </si>
  <si>
    <t>Code ppostal</t>
  </si>
  <si>
    <t>33 place du Capitole, 31000 Toulouse</t>
  </si>
  <si>
    <t>28 rue de Saint-Malo, 01000 Rennes</t>
  </si>
  <si>
    <t>7 rue Nationale, 62000 Lille</t>
  </si>
  <si>
    <t>17 quai Louis XVIII,  Bordeaux, 33 000</t>
  </si>
  <si>
    <t>8 avenue des Frères Lumière, 69008 Lyyon</t>
  </si>
  <si>
    <t>Toulon</t>
  </si>
  <si>
    <t>id_produit</t>
  </si>
  <si>
    <t>nom_produit</t>
  </si>
  <si>
    <t>prix_unitaire</t>
  </si>
  <si>
    <t>Stylo</t>
  </si>
  <si>
    <t>Cahier</t>
  </si>
  <si>
    <t>Gomme</t>
  </si>
  <si>
    <t>Crayon</t>
  </si>
  <si>
    <t>id_facture</t>
  </si>
  <si>
    <t>quantite</t>
  </si>
  <si>
    <t>Nom_produit</t>
  </si>
  <si>
    <t>Epistemological purpose (epistemic)</t>
  </si>
  <si>
    <t>Axiological purpose (ethical)</t>
  </si>
  <si>
    <t>Praxeological purpose (practical)</t>
  </si>
  <si>
    <t>Knowledge creation</t>
  </si>
  <si>
    <t>Academic freedom</t>
  </si>
  <si>
    <t>Critical thinking</t>
  </si>
  <si>
    <t>Community engagement</t>
  </si>
  <si>
    <t>Education and skills development</t>
  </si>
  <si>
    <t>Political-economic independence</t>
  </si>
  <si>
    <t>Averages</t>
  </si>
  <si>
    <t>Generated by an AI</t>
  </si>
  <si>
    <t>=COPILOT("1 for low relationship, 3 for high relationship.This is the table to complete:";B5:E11)</t>
  </si>
  <si>
    <t>Arrivée</t>
  </si>
  <si>
    <t>Départ</t>
  </si>
  <si>
    <t>12h21</t>
  </si>
  <si>
    <t>Employee</t>
  </si>
  <si>
    <t>8h36</t>
  </si>
  <si>
    <t>www.google.com</t>
  </si>
  <si>
    <t>Impossible, there is no internet connexion for the moment</t>
  </si>
  <si>
    <t>Montant 1</t>
  </si>
  <si>
    <t>Montant 2</t>
  </si>
  <si>
    <t>Différence</t>
  </si>
  <si>
    <t>DO NOT USE IT FOR CALCULATION</t>
  </si>
  <si>
    <t>Brainstorming sur COPILOT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</si>
</sst>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sz val="8"/>
      <name val="Aptos Narrow"/>
      <family val="2"/>
      <scheme val="minor"/>
    </font>
    <font>
      <b/>
      <sz val="13.5"/>
      <color theme="1"/>
      <name val="Aptos Narrow"/>
      <family val="2"/>
      <scheme val="minor"/>
    </font>
    <font>
      <sz val="11"/>
      <color rgb="FF000000"/>
      <name val="Times New Roman"/>
      <family val="1"/>
    </font>
    <font>
      <u/>
      <sz val="11"/>
      <color theme="10"/>
      <name val="Aptos Narrow"/>
      <family val="2"/>
      <scheme val="minor"/>
    </font>
    <font>
      <sz val="11"/>
      <color theme="0"/>
      <name val="Aptos Narrow"/>
      <family val="2"/>
      <scheme val="minor"/>
    </font>
    <font>
      <sz val="18"/>
      <color theme="0"/>
      <name val="Aptos Narrow"/>
      <family val="2"/>
      <scheme val="minor"/>
    </font>
  </fonts>
  <fills count="5">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patternFill>
    </fill>
  </fills>
  <borders count="6">
    <border>
      <left/>
      <right/>
      <top/>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medium">
        <color rgb="FF000000"/>
      </left>
      <right style="medium">
        <color rgb="FF000000"/>
      </right>
      <top style="medium">
        <color rgb="FF000000"/>
      </top>
      <bottom style="medium">
        <color rgb="FF000000"/>
      </bottom>
      <diagonal/>
    </border>
  </borders>
  <cellStyleXfs count="3">
    <xf numFmtId="0" fontId="0" fillId="0" borderId="0"/>
    <xf numFmtId="0" fontId="7" fillId="0" borderId="0" applyNumberFormat="0" applyFill="0" applyBorder="0" applyAlignment="0" applyProtection="0"/>
    <xf numFmtId="0" fontId="8" fillId="4" borderId="0" applyNumberFormat="0" applyBorder="0" applyAlignment="0" applyProtection="0"/>
  </cellStyleXfs>
  <cellXfs count="32">
    <xf numFmtId="0" fontId="0" fillId="0" borderId="0" xfId="0"/>
    <xf numFmtId="0" fontId="0" fillId="3" borderId="2" xfId="0" applyFill="1" applyBorder="1"/>
    <xf numFmtId="49" fontId="0" fillId="0" borderId="0" xfId="0" applyNumberFormat="1"/>
    <xf numFmtId="14" fontId="0" fillId="0" borderId="0" xfId="0" applyNumberFormat="1"/>
    <xf numFmtId="1" fontId="0" fillId="0" borderId="0" xfId="0" applyNumberFormat="1"/>
    <xf numFmtId="1" fontId="0" fillId="3" borderId="1" xfId="0" applyNumberFormat="1" applyFill="1" applyBorder="1"/>
    <xf numFmtId="1" fontId="0" fillId="0" borderId="1" xfId="0" applyNumberFormat="1" applyBorder="1"/>
    <xf numFmtId="1" fontId="2" fillId="3" borderId="1" xfId="0" applyNumberFormat="1" applyFont="1" applyFill="1" applyBorder="1"/>
    <xf numFmtId="0" fontId="0" fillId="0" borderId="0" xfId="0" applyAlignment="1">
      <alignment wrapText="1"/>
    </xf>
    <xf numFmtId="49" fontId="0" fillId="3" borderId="2" xfId="0" applyNumberFormat="1" applyFill="1" applyBorder="1"/>
    <xf numFmtId="49" fontId="0" fillId="0" borderId="2" xfId="0" applyNumberFormat="1" applyBorder="1"/>
    <xf numFmtId="0" fontId="0" fillId="0" borderId="2" xfId="0" applyBorder="1"/>
    <xf numFmtId="0" fontId="3" fillId="0" borderId="0" xfId="0" applyFont="1" applyAlignment="1">
      <alignment horizontal="center" vertical="center" wrapText="1"/>
    </xf>
    <xf numFmtId="0" fontId="0" fillId="0" borderId="0" xfId="0" applyAlignment="1">
      <alignment vertical="center" wrapText="1"/>
    </xf>
    <xf numFmtId="0" fontId="1" fillId="2" borderId="3" xfId="0" applyFont="1" applyFill="1" applyBorder="1"/>
    <xf numFmtId="0" fontId="0" fillId="0" borderId="4" xfId="0" applyBorder="1"/>
    <xf numFmtId="0" fontId="0" fillId="3" borderId="3" xfId="0" applyFill="1" applyBorder="1"/>
    <xf numFmtId="0" fontId="0" fillId="0" borderId="0" xfId="0" quotePrefix="1"/>
    <xf numFmtId="0" fontId="5" fillId="0" borderId="0" xfId="0" applyFont="1" applyAlignment="1">
      <alignment vertical="center"/>
    </xf>
    <xf numFmtId="0" fontId="0" fillId="0" borderId="0" xfId="0" applyAlignment="1">
      <alignment horizontal="left" vertical="center" indent="1"/>
    </xf>
    <xf numFmtId="0" fontId="3" fillId="0" borderId="0" xfId="0" applyFont="1" applyAlignment="1">
      <alignment vertical="center" wrapText="1"/>
    </xf>
    <xf numFmtId="0" fontId="2" fillId="0" borderId="0" xfId="0" applyFont="1"/>
    <xf numFmtId="0" fontId="0" fillId="0" borderId="5" xfId="0" applyBorder="1" applyAlignment="1">
      <alignment vertical="top" wrapText="1"/>
    </xf>
    <xf numFmtId="0" fontId="6" fillId="0" borderId="5" xfId="0" applyFont="1" applyBorder="1" applyAlignment="1">
      <alignment horizontal="justify" vertical="center" wrapText="1"/>
    </xf>
    <xf numFmtId="0" fontId="6" fillId="0" borderId="5" xfId="0" applyFont="1" applyBorder="1" applyAlignment="1">
      <alignment horizontal="center" vertical="center" wrapText="1"/>
    </xf>
    <xf numFmtId="1" fontId="0" fillId="0" borderId="0" xfId="0" applyNumberFormat="1" applyAlignment="1">
      <alignment horizontal="center" vertical="center"/>
    </xf>
    <xf numFmtId="0" fontId="6" fillId="0" borderId="0" xfId="0" applyFont="1" applyAlignment="1">
      <alignment horizontal="justify" vertical="center" wrapText="1"/>
    </xf>
    <xf numFmtId="164" fontId="0" fillId="0" borderId="0" xfId="0" applyNumberFormat="1" applyAlignment="1">
      <alignment horizontal="center" vertical="center"/>
    </xf>
    <xf numFmtId="20" fontId="0" fillId="0" borderId="0" xfId="0" applyNumberFormat="1"/>
    <xf numFmtId="0" fontId="7" fillId="0" borderId="0" xfId="1"/>
    <xf numFmtId="0" fontId="0" fillId="0" borderId="0" xfId="0" applyAlignment="1">
      <alignment horizontal="left" vertical="top" wrapText="1"/>
    </xf>
    <xf numFmtId="0" fontId="9" fillId="4" borderId="0" xfId="2" applyFont="1" applyAlignment="1">
      <alignment horizontal="left" vertical="center"/>
    </xf>
  </cellXfs>
  <cellStyles count="3">
    <cellStyle name="Accent1" xfId="2" builtinId="29"/>
    <cellStyle name="Lien hypertexte" xfId="1" builtinId="8"/>
    <cellStyle name="Normal" xfId="0" builtinId="0"/>
  </cellStyles>
  <dxfs count="4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Aptos Narrow"/>
        <family val="2"/>
        <scheme val="minor"/>
      </font>
      <numFmt numFmtId="0" formatCode="Genera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family val="2"/>
        <scheme val="minor"/>
      </font>
      <numFmt numFmtId="0" formatCode="Genera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family val="2"/>
        <scheme val="minor"/>
      </font>
      <border diagonalUp="0" diagonalDown="0">
        <left/>
        <right/>
        <top style="thin">
          <color theme="4" tint="0.39997558519241921"/>
        </top>
        <bottom style="thin">
          <color theme="4" tint="0.39997558519241921"/>
        </bottom>
        <vertical/>
        <horizontal/>
      </border>
    </dxf>
    <dxf>
      <border outline="0">
        <left style="thin">
          <color theme="4" tint="0.39997558519241921"/>
        </left>
        <top style="thin">
          <color theme="4" tint="0.39997558519241921"/>
        </top>
      </border>
    </dxf>
    <dxf>
      <font>
        <b val="0"/>
        <i val="0"/>
        <strike val="0"/>
        <condense val="0"/>
        <extend val="0"/>
        <outline val="0"/>
        <shadow val="0"/>
        <u val="none"/>
        <vertAlign val="baseline"/>
        <sz val="11"/>
        <color theme="1"/>
        <name val="Aptos Narrow"/>
        <family val="2"/>
        <scheme val="minor"/>
      </font>
    </dxf>
    <dxf>
      <border outline="0">
        <bottom style="thin">
          <color theme="4" tint="0.39997558519241921"/>
        </bottom>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numFmt numFmtId="0" formatCode="General"/>
      <alignment horizontal="general" vertical="bottom" textRotation="0" wrapText="1" indent="0" justifyLastLine="0" shrinkToFit="0" readingOrder="0"/>
    </dxf>
    <dxf>
      <numFmt numFmtId="0" formatCode="General"/>
    </dxf>
    <dxf>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1"/>
        <color theme="1"/>
        <name val="Aptos Narrow"/>
        <family val="2"/>
        <scheme val="minor"/>
      </font>
      <numFmt numFmtId="1" formatCode="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family val="2"/>
        <scheme val="minor"/>
      </font>
      <numFmt numFmtId="1" formatCode="0"/>
      <border diagonalUp="0" diagonalDown="0">
        <left/>
        <right style="thin">
          <color theme="4" tint="0.39997558519241921"/>
        </right>
        <top style="thin">
          <color theme="4" tint="0.39997558519241921"/>
        </top>
        <bottom style="thin">
          <color theme="4" tint="0.39997558519241921"/>
        </bottom>
        <vertical/>
        <horizontal/>
      </border>
    </dxf>
    <dxf>
      <numFmt numFmtId="1" formatCode="0"/>
      <border diagonalUp="0" diagonalDown="0">
        <left/>
        <right style="thin">
          <color theme="4" tint="0.39997558519241921"/>
        </right>
        <top style="thin">
          <color theme="4" tint="0.39997558519241921"/>
        </top>
        <bottom style="thin">
          <color theme="4" tint="0.39997558519241921"/>
        </bottom>
        <vertical/>
        <horizontal/>
      </border>
    </dxf>
    <dxf>
      <numFmt numFmtId="1" formatCode="0"/>
    </dxf>
    <dxf>
      <numFmt numFmtId="30" formatCode="@"/>
    </dxf>
    <dxf>
      <numFmt numFmtId="0" formatCode="General"/>
    </dxf>
    <dxf>
      <numFmt numFmtId="30" formatCode="@"/>
    </dxf>
    <dxf>
      <numFmt numFmtId="30" formatCode="@"/>
    </dxf>
    <dxf>
      <numFmt numFmtId="30" formatCode="@"/>
    </dxf>
    <dxf>
      <numFmt numFmtId="19" formatCode="dd/mm/yyyy"/>
    </dxf>
    <dxf>
      <numFmt numFmtId="30"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plotArea>
      <cx:plotAreaRegion>
        <cx:series layoutId="clusteredColumn" uniqueId="{529CFFAC-5119-4E31-A30B-73976A7CD606}">
          <cx:spPr>
            <a:solidFill>
              <a:srgbClr val="595959"/>
            </a:solidFill>
          </cx:spPr>
          <cx:dataId val="0"/>
          <cx:layoutPr>
            <cx:binning intervalClosed="r">
              <cx:binSize val="1"/>
            </cx:binning>
          </cx:layoutPr>
        </cx:series>
      </cx:plotAreaRegion>
      <cx:axis id="0">
        <cx:catScaling gapWidth="0.330000013"/>
        <cx:title>
          <cx:tx>
            <cx:txData>
              <cx:v>Note sur 10</cx:v>
            </cx:txData>
          </cx:tx>
        </cx:title>
        <cx:tickLabels/>
      </cx:axis>
      <cx:axis id="1">
        <cx:valScaling/>
        <cx:title>
          <cx:tx>
            <cx:txData>
              <cx:v>Fréquence</cx:v>
            </cx:txData>
          </cx:tx>
        </cx:title>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19</xdr:col>
      <xdr:colOff>571500</xdr:colOff>
      <xdr:row>20</xdr:row>
      <xdr:rowOff>180975</xdr:rowOff>
    </xdr:to>
    <xdr:sp macro="" textlink="">
      <xdr:nvSpPr>
        <xdr:cNvPr id="2050" name="AutoShape 2" descr="Image chargée">
          <a:extLst>
            <a:ext uri="{FF2B5EF4-FFF2-40B4-BE49-F238E27FC236}">
              <a16:creationId xmlns:a16="http://schemas.microsoft.com/office/drawing/2014/main" id="{91A0C7BD-980B-992F-1E7E-FA2E406BDAEF}"/>
            </a:ext>
          </a:extLst>
        </xdr:cNvPr>
        <xdr:cNvSpPr>
          <a:spLocks noChangeAspect="1" noChangeArrowheads="1"/>
        </xdr:cNvSpPr>
      </xdr:nvSpPr>
      <xdr:spPr bwMode="auto">
        <a:xfrm>
          <a:off x="9906000" y="571500"/>
          <a:ext cx="5143500" cy="34194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xdr:row>
      <xdr:rowOff>0</xdr:rowOff>
    </xdr:from>
    <xdr:to>
      <xdr:col>13</xdr:col>
      <xdr:colOff>66675</xdr:colOff>
      <xdr:row>33</xdr:row>
      <xdr:rowOff>123825</xdr:rowOff>
    </xdr:to>
    <xdr:pic>
      <xdr:nvPicPr>
        <xdr:cNvPr id="4" name="Image 3">
          <a:extLst>
            <a:ext uri="{FF2B5EF4-FFF2-40B4-BE49-F238E27FC236}">
              <a16:creationId xmlns:a16="http://schemas.microsoft.com/office/drawing/2014/main" id="{E2E745A7-FE43-C802-E35C-C54503740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71500"/>
          <a:ext cx="8715375" cy="583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352425</xdr:colOff>
      <xdr:row>6</xdr:row>
      <xdr:rowOff>85725</xdr:rowOff>
    </xdr:from>
    <xdr:to>
      <xdr:col>9</xdr:col>
      <xdr:colOff>171450</xdr:colOff>
      <xdr:row>9</xdr:row>
      <xdr:rowOff>180975</xdr:rowOff>
    </xdr:to>
    <xdr:sp macro="" textlink="">
      <xdr:nvSpPr>
        <xdr:cNvPr id="5" name="ZoneTexte 4">
          <a:extLst>
            <a:ext uri="{FF2B5EF4-FFF2-40B4-BE49-F238E27FC236}">
              <a16:creationId xmlns:a16="http://schemas.microsoft.com/office/drawing/2014/main" id="{21D38BF7-000A-8445-2AA4-E20440342E1A}"/>
            </a:ext>
          </a:extLst>
        </xdr:cNvPr>
        <xdr:cNvSpPr txBox="1"/>
      </xdr:nvSpPr>
      <xdr:spPr>
        <a:xfrm>
          <a:off x="4162425" y="1228725"/>
          <a:ext cx="28670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400" b="1"/>
            <a:t>=COPILOT()</a:t>
          </a:r>
        </a:p>
      </xdr:txBody>
    </xdr:sp>
    <xdr:clientData/>
  </xdr:twoCellAnchor>
  <xdr:twoCellAnchor>
    <xdr:from>
      <xdr:col>5</xdr:col>
      <xdr:colOff>657224</xdr:colOff>
      <xdr:row>12</xdr:row>
      <xdr:rowOff>142874</xdr:rowOff>
    </xdr:from>
    <xdr:to>
      <xdr:col>12</xdr:col>
      <xdr:colOff>276225</xdr:colOff>
      <xdr:row>15</xdr:row>
      <xdr:rowOff>123825</xdr:rowOff>
    </xdr:to>
    <xdr:sp macro="" textlink="">
      <xdr:nvSpPr>
        <xdr:cNvPr id="6" name="ZoneTexte 5">
          <a:extLst>
            <a:ext uri="{FF2B5EF4-FFF2-40B4-BE49-F238E27FC236}">
              <a16:creationId xmlns:a16="http://schemas.microsoft.com/office/drawing/2014/main" id="{EEB6EEB6-6394-FC64-EB57-39D25A3BF219}"/>
            </a:ext>
          </a:extLst>
        </xdr:cNvPr>
        <xdr:cNvSpPr txBox="1"/>
      </xdr:nvSpPr>
      <xdr:spPr>
        <a:xfrm>
          <a:off x="4467224" y="2428874"/>
          <a:ext cx="4953001" cy="552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t>SOIS COMME L'EAU</a:t>
          </a:r>
        </a:p>
      </xdr:txBody>
    </xdr:sp>
    <xdr:clientData/>
  </xdr:twoCellAnchor>
  <xdr:twoCellAnchor>
    <xdr:from>
      <xdr:col>7</xdr:col>
      <xdr:colOff>295275</xdr:colOff>
      <xdr:row>16</xdr:row>
      <xdr:rowOff>38100</xdr:rowOff>
    </xdr:from>
    <xdr:to>
      <xdr:col>10</xdr:col>
      <xdr:colOff>371475</xdr:colOff>
      <xdr:row>18</xdr:row>
      <xdr:rowOff>95250</xdr:rowOff>
    </xdr:to>
    <xdr:sp macro="" textlink="">
      <xdr:nvSpPr>
        <xdr:cNvPr id="7" name="ZoneTexte 6">
          <a:extLst>
            <a:ext uri="{FF2B5EF4-FFF2-40B4-BE49-F238E27FC236}">
              <a16:creationId xmlns:a16="http://schemas.microsoft.com/office/drawing/2014/main" id="{D10EEBD0-AB1D-8D9A-DA9E-412009719C1E}"/>
            </a:ext>
          </a:extLst>
        </xdr:cNvPr>
        <xdr:cNvSpPr txBox="1"/>
      </xdr:nvSpPr>
      <xdr:spPr>
        <a:xfrm>
          <a:off x="5629275" y="3086100"/>
          <a:ext cx="236220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a:t>BRUCE LEE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784225</xdr:colOff>
      <xdr:row>14</xdr:row>
      <xdr:rowOff>60325</xdr:rowOff>
    </xdr:from>
    <xdr:to>
      <xdr:col>4</xdr:col>
      <xdr:colOff>993775</xdr:colOff>
      <xdr:row>26</xdr:row>
      <xdr:rowOff>136525</xdr:rowOff>
    </xdr:to>
    <mc:AlternateContent xmlns:mc="http://schemas.openxmlformats.org/markup-compatibility/2006">
      <mc:Choice xmlns:cx1="http://schemas.microsoft.com/office/drawing/2015/9/8/chartex" Requires="cx1">
        <xdr:graphicFrame macro="">
          <xdr:nvGraphicFramePr>
            <xdr:cNvPr id="2" name="Graphique 1" descr="Type de graphique : Histogramme. &#10;&#10;Description générée automatiquement">
              <a:extLst>
                <a:ext uri="{FF2B5EF4-FFF2-40B4-BE49-F238E27FC236}">
                  <a16:creationId xmlns:a16="http://schemas.microsoft.com/office/drawing/2014/main" id="{19B8EA45-AD99-547B-C56D-E628BCFDEEC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546225" y="2727325"/>
              <a:ext cx="4572000" cy="2743200"/>
            </a:xfrm>
            <a:prstGeom prst="rect">
              <a:avLst/>
            </a:prstGeom>
            <a:solidFill>
              <a:prstClr val="white"/>
            </a:solidFill>
            <a:ln w="1">
              <a:solidFill>
                <a:prstClr val="green"/>
              </a:solidFill>
            </a:ln>
          </xdr:spPr>
          <xdr:txBody>
            <a:bodyPr vertOverflow="clip" horzOverflow="clip"/>
            <a:lstStyle/>
            <a:p>
              <a:r>
                <a:rPr lang="en-US"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8</v>
    <v>9</v>
    <v>1</v>
  </rv>
  <rv s="1">
    <v>12h21</v>
    <v>2</v>
    <v>4</v>
    <v>5</v>
  </rv>
</rvData>
</file>

<file path=xl/richData/rdrichvaluestructure.xml><?xml version="1.0" encoding="utf-8"?>
<rvStructures xmlns="http://schemas.microsoft.com/office/spreadsheetml/2017/richdata" count="2">
  <s t="_error">
    <k n="colOffset" t="i"/>
    <k n="errorType" t="i"/>
    <k n="rwOffset" t="i"/>
    <k n="subType" t="i"/>
  </s>
  <s t="_error">
    <k n="argument" t="s"/>
    <k n="errorType" t="i"/>
    <k n="ptg"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627686D-7309-4B00-A686-49B76C7D0063}" name="EvaluationFormationExcel" displayName="EvaluationFormationExcel" ref="B3:L13" totalsRowShown="0">
  <autoFilter ref="B3:L13" xr:uid="{A627686D-7309-4B00-A686-49B76C7D0063}"/>
  <tableColumns count="11">
    <tableColumn id="1" xr3:uid="{828924D5-FBFD-4926-A8D0-C33E52EF3E46}" name="Nom du participant" dataDxfId="42"/>
    <tableColumn id="2" xr3:uid="{4762341A-9039-46F3-B0C0-B8E177AA6F2F}" name="Date de l'évaluation" dataDxfId="41"/>
    <tableColumn id="3" xr3:uid="{191660E2-0B1E-4ACE-823A-C020953D1FAA}" name="Niveau de satisfaction" dataDxfId="40"/>
    <tableColumn id="4" xr3:uid="{13E197BD-B4A9-4AE9-8ED4-83E959CBD387}" name="Commentaire" dataDxfId="39"/>
    <tableColumn id="5" xr3:uid="{F9476C0C-9110-40FE-8B23-5AE66989DC61}" name="Compétence acquise" dataDxfId="38"/>
    <tableColumn id="9" xr3:uid="{381A2C5F-7897-4C2A-9F57-371F942BF69D}" name="Colonne1" dataDxfId="37">
      <calculatedColumnFormula>EvaluationFormationExcel[[#This Row],[Compétence acquise]]&amp;":"&amp;EvaluationFormationExcel[[#This Row],[Commentaire]]</calculatedColumnFormula>
    </tableColumn>
    <tableColumn id="6" xr3:uid="{71763677-A43E-4D52-8B63-DD2E987C2155}" name="Recommanderiez-vous la formation" dataDxfId="36"/>
    <tableColumn id="7" xr3:uid="{7C2B88B1-BC85-489A-9388-415CD2889CFA}" name="Note sur 10" dataDxfId="35"/>
    <tableColumn id="8" xr3:uid="{A0F6D4E4-EF7F-4F24-A8B3-AE5421CC7CA8}" name="Note sur 10 (Copilot)" dataDxfId="34">
      <calculatedColumnFormula array="1">IF(_xlfn._xlws.COPILOT("Donne une note de 1 à 10, 10 étant un commentaire excellent.",EvaluationFormationExcel[[#This Row],[Commentaire]])&gt;7,"Participant très satisfait","")</calculatedColumnFormula>
    </tableColumn>
    <tableColumn id="11" xr3:uid="{1F4BBE2C-1469-4D92-AB75-F7A83862E434}" name="Clarté" dataDxfId="33">
      <calculatedColumnFormula array="1">_xlfn._xlws.COPILOT("Clarté de la formation? Donne une note de 1 à 10. 10 = très clair",EvaluationFormationExcel[[#This Row],[Commentaire]])</calculatedColumnFormula>
    </tableColumn>
    <tableColumn id="10" xr3:uid="{E8F7EDD6-3685-45E2-82B1-4342B1CA27DD}" name="Rythme" dataDxfId="32">
      <calculatedColumnFormula array="1">_xlfn._xlws.COPILOT("Est-ce que tout le monde a eu le temps de poser ses questions. Donne une note de 1 à 10 (10 = satisfaisant). Si pas assesz d'inforamtion, indique NA",EvaluationFormationExcel[[#This Row],[Commentaire]])</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2CBE65E-F88B-4C7D-8331-B780AD2D4444}" name="Tableau10" displayName="Tableau10" ref="A2:C4" totalsRowShown="0">
  <autoFilter ref="A2:C4" xr:uid="{32CBE65E-F88B-4C7D-8331-B780AD2D4444}"/>
  <tableColumns count="3">
    <tableColumn id="1" xr3:uid="{6C09F3E8-DB0D-4632-AF14-AE0F0955213E}" name="Employee"/>
    <tableColumn id="2" xr3:uid="{85E4B8F6-E9E9-484D-ACE3-490CC429F6B1}" name="Arrivée"/>
    <tableColumn id="3" xr3:uid="{0435CAEC-1A9C-4F56-A34F-DB5A417C1940}" name="Dépar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D12612C-0C49-44EE-8313-E3A1ABE2CA84}" name="Tableau1012" displayName="Tableau1012" ref="A10:D12" totalsRowShown="0">
  <autoFilter ref="A10:D12" xr:uid="{DD12612C-0C49-44EE-8313-E3A1ABE2CA84}"/>
  <tableColumns count="4">
    <tableColumn id="1" xr3:uid="{BC5D5821-B503-43AF-B344-38819A4111A1}" name="Employee"/>
    <tableColumn id="2" xr3:uid="{4857DD0F-F43B-45D9-9EBF-1EB43157CE20}" name="Montant 1"/>
    <tableColumn id="3" xr3:uid="{0D1AB050-AE36-46FD-87A4-73C92B0CD524}" name="Montant 2"/>
    <tableColumn id="4" xr3:uid="{9D8E89AA-A5C5-45CD-8C98-9BCD57309B0B}" name="Différence" dataDxfId="0">
      <calculatedColumnFormula>Tableau1012[[#This Row],[Montant 2]]-Tableau1012[[#This Row],[Montant 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88D2CF1-93EB-4CD8-9527-638839A32BF7}" name="Tableau2" displayName="Tableau2" ref="A1:G11" totalsRowShown="0">
  <autoFilter ref="A1:G11" xr:uid="{988D2CF1-93EB-4CD8-9527-638839A32BF7}"/>
  <sortState xmlns:xlrd2="http://schemas.microsoft.com/office/spreadsheetml/2017/richdata2" ref="A2:F11">
    <sortCondition ref="F1:F11"/>
  </sortState>
  <tableColumns count="7">
    <tableColumn id="1" xr3:uid="{7AB9519B-CD2B-4F4C-B196-638C6E3881E6}" name="id"/>
    <tableColumn id="7" xr3:uid="{2D771D43-87EA-4241-B300-3A573F7745E1}" name="Projet"/>
    <tableColumn id="2" xr3:uid="{F43F48EB-500C-46E5-B442-8C01F4F276C6}" name="dépense"/>
    <tableColumn id="3" xr3:uid="{F2CFD149-A09B-4EFB-9151-F368AE7A9F62}" name="montant"/>
    <tableColumn id="4" xr3:uid="{66C00753-25B2-4F7E-AF23-1AA2202DE754}" name="Cohérence de la dépense" dataDxfId="31">
      <calculatedColumnFormula array="1">_xlfn._xlws.COPILOT("Analyse la dépense (faite en France) par rapport à son montant (€). Détermine si la dépenses est cohérente avec le type de dépense et le marché",Tableau2[[#This Row],[dépense]:[montant]])</calculatedColumnFormula>
    </tableColumn>
    <tableColumn id="5" xr3:uid="{8F840769-2B8A-4536-BA04-36907BD20678}" name="Note de cohérence" dataDxfId="30">
      <calculatedColumnFormula array="1">_xlfn._xlws.COPILOT("Donne une note de cohérence basé sur le commentaire. 1= Incohérence (montant trop bas) ; 5 = pas d'incohérence; 10=incohérence (montant trop haut) ",Tableau2[[#This Row],[Cohérence de la dépense]])</calculatedColumnFormula>
    </tableColumn>
    <tableColumn id="6" xr3:uid="{8E08010A-A988-481B-B13D-860FB94A4C01}" name="Colonne1" dataDxfId="29">
      <calculatedColumnFormula>_xlfn.TEXTJOIN(CHAR(10),,
    _xlfn._xlws.SORT(
    _xlfn._xlws.COPILOT(_xlfn._LONGTEXT("Analyse la dépense (faite en France) par rapport à son montant (€). Détermine si la dépenses est cohérente avec le type de dépense et le marché. Retourne deux cellules cote à cote, la première en analyse textuelle, et la deuxième avec un score de 1 à 10, ","10=très cohérent"),Tableau2[[#This Row],[dépense]:[montant]])))</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C474FD9-B7E5-4FEA-A703-66725FBEEB60}" name="Tableau4" displayName="Tableau4" ref="A1:H12" totalsRowShown="0" headerRowDxfId="28" dataDxfId="26" headerRowBorderDxfId="27" tableBorderDxfId="25">
  <autoFilter ref="A1:H12" xr:uid="{3C474FD9-B7E5-4FEA-A703-66725FBEEB60}"/>
  <tableColumns count="8">
    <tableColumn id="1" xr3:uid="{9980051C-0585-40BB-8FCA-102B016AE7AF}" name="id" dataDxfId="24"/>
    <tableColumn id="2" xr3:uid="{27775D2F-935A-444B-BC07-8A0D11B1965F}" name="Projet" dataDxfId="23"/>
    <tableColumn id="6" xr3:uid="{0476991C-D69C-42F9-B756-9BF0EB0E184F}" name="Année" dataDxfId="22"/>
    <tableColumn id="3" xr3:uid="{3CA6A3EA-FF5E-447D-887C-A0C16D2A6B67}" name="dépense" dataDxfId="21"/>
    <tableColumn id="4" xr3:uid="{E14824D7-650F-4DB7-9AD5-20F3B4022785}" name="montant" dataDxfId="20"/>
    <tableColumn id="7" xr3:uid="{5D487181-BB59-42C8-9DB7-07956DC2D16D}" name="Quté" dataDxfId="19"/>
    <tableColumn id="8" xr3:uid="{387D1B89-B232-4C20-9DCD-7A3C13E19B5F}" name="Cout moyen" dataDxfId="18">
      <calculatedColumnFormula>Tableau4[[#This Row],[montant]]/Tableau4[[#This Row],[Quté]]</calculatedColumnFormula>
    </tableColumn>
    <tableColumn id="9" xr3:uid="{CD93E363-DFCA-4F30-B460-F3F245889197}" name="Dépense incohérente" dataDxfId="17">
      <calculatedColumnFormula>IF(OR(Tableau4[[#This Row],[montant]]="",Tableau4[[#This Row],[Quté]]=""),"Quté et montants vides","")</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1FF86F-7239-44AC-A5DB-1C79CC114CE0}" name="Tableau5" displayName="Tableau5" ref="A1:E11" totalsRowShown="0">
  <autoFilter ref="A1:E11" xr:uid="{BF1FF86F-7239-44AC-A5DB-1C79CC114CE0}"/>
  <tableColumns count="5">
    <tableColumn id="1" xr3:uid="{A92FF278-43F4-4D32-9469-1F28E0C24459}" name="id"/>
    <tableColumn id="2" xr3:uid="{395A4E3E-BD12-420B-B7BA-DFBFF5FD01EC}" name="ville"/>
    <tableColumn id="3" xr3:uid="{58F633D3-C250-449C-8388-C18E4DFBCA39}" name="Colonne1" dataDxfId="16">
      <calculatedColumnFormula array="1">_xlfn._xlws.COPILOT("Corrige les noms de ville",Tableau5[[#This Row],[ville]])</calculatedColumnFormula>
    </tableColumn>
    <tableColumn id="4" xr3:uid="{94DDF813-B9F3-4B96-A800-8D16E58C6821}" name="Colonne2" dataDxfId="15">
      <calculatedColumnFormula array="1">_xlfn._xlws.COPILOT("Extrait la 4e lettre de ce texte",Tableau5[[#This Row],[ville]])</calculatedColumnFormula>
    </tableColumn>
    <tableColumn id="5" xr3:uid="{2BFC8EE8-29E9-4807-82AE-16B25100CD79}" name="extraction xl" dataDxfId="14">
      <calculatedColumnFormula>MID(Tableau5[[#This Row],[ville]],4,1)</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40974A6-EE7C-4E0F-8204-5158BFD9EAE2}" name="Tableau6" displayName="Tableau6" ref="A1:C91" totalsRowShown="0">
  <autoFilter ref="A1:C91" xr:uid="{940974A6-EE7C-4E0F-8204-5158BFD9EAE2}"/>
  <tableColumns count="3">
    <tableColumn id="1" xr3:uid="{57CF3DC6-8C20-4CF3-9089-C5ACC34D0132}" name="id"/>
    <tableColumn id="2" xr3:uid="{12800EA4-D525-49C9-910D-E28B9F89B7AC}" name="ville"/>
    <tableColumn id="4" xr3:uid="{EF2A56E9-5393-4AE6-B39E-FECD60D888C4}" name="Ville corrigée par copilot">
      <calculatedColumnFormula array="1">_xlfn._xlws.COPILOT("Corrige les noms de ville",Tableau6[[#This Row],[ville]])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FBD3B6-8C23-4198-B2A5-6CF3F4E00099}" name="Tableau3" displayName="Tableau3" ref="A1:B11" totalsRowShown="0">
  <autoFilter ref="A1:B11" xr:uid="{10FBD3B6-8C23-4198-B2A5-6CF3F4E00099}"/>
  <tableColumns count="2">
    <tableColumn id="1" xr3:uid="{BDDD580E-57E5-4DE7-9A82-0ED0D14B2344}" name="adresse_postale"/>
    <tableColumn id="2" xr3:uid="{BD84C593-6F36-44D9-89BC-B9A4398FA410}" name="Code ppostal"/>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E0A6F0C-D981-4868-B049-9AA9E1E5E19D}" name="Tableau7" displayName="Tableau7" ref="A1:C5" totalsRowShown="0" headerRowDxfId="13">
  <autoFilter ref="A1:C5" xr:uid="{CE0A6F0C-D981-4868-B049-9AA9E1E5E19D}"/>
  <tableColumns count="3">
    <tableColumn id="1" xr3:uid="{6EBEE58E-5A7C-44F7-A989-22D870FD4C78}" name="id_produit" dataDxfId="12"/>
    <tableColumn id="2" xr3:uid="{E23EDD72-A30C-4C11-A25D-9C44A728651A}" name="nom_produit" dataDxfId="11"/>
    <tableColumn id="3" xr3:uid="{0A76FFF8-656A-42B9-B92D-3D177C86325A}" name="prix_unitaire" dataDxfId="1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71E148A-FD4F-4DAD-889B-10F6D9ACD00D}" name="Tableau810" displayName="Tableau810" ref="A9:D14" totalsRowShown="0" headerRowDxfId="9">
  <autoFilter ref="A9:D14" xr:uid="{071E148A-FD4F-4DAD-889B-10F6D9ACD00D}"/>
  <tableColumns count="4">
    <tableColumn id="1" xr3:uid="{4FB3A587-B267-43CE-92EB-B93C045182FC}" name="id_facture" dataDxfId="8"/>
    <tableColumn id="2" xr3:uid="{64E5C04B-6CB6-4E1B-A65A-92878C3185A6}" name="id_produit" dataDxfId="7"/>
    <tableColumn id="3" xr3:uid="{0F632F05-713D-4EBA-A3CE-23ED0E1DD196}" name="quantite" dataDxfId="6"/>
    <tableColumn id="4" xr3:uid="{5313DCF0-C180-4220-8992-6D51EC70EF92}" name="Nom_produit" dataDxfId="5">
      <calculatedColumnFormula>_xlfn.XLOOKUP(B10,$A$2:$A$6,$B$2:$B$6)</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BE4EBBC-FB08-4A67-BBA5-3B68956864F7}" name="Tableau8" displayName="Tableau8" ref="A1:C6" totalsRowShown="0" headerRowDxfId="4">
  <autoFilter ref="A1:C6" xr:uid="{8BE4EBBC-FB08-4A67-BBA5-3B68956864F7}"/>
  <tableColumns count="3">
    <tableColumn id="1" xr3:uid="{47C43EFC-36C3-4DE0-9979-71A356600AD2}" name="id_facture" dataDxfId="3"/>
    <tableColumn id="2" xr3:uid="{C2EA008B-8F72-4A94-B03D-9658734AE564}" name="id_produit" dataDxfId="2"/>
    <tableColumn id="3" xr3:uid="{3408EE6C-AADA-49CE-AA89-BB8B3DA1DA5E}" name="quantite" dataDxfId="1"/>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table" Target="../tables/table10.xml"/></Relationships>
</file>

<file path=xl/worksheets/_rels/sheet16.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B0C0F-485B-49A1-AC78-4C5E4FF3BAFD}">
  <sheetPr codeName="Feuil17"/>
  <dimension ref="B2:M3"/>
  <sheetViews>
    <sheetView showGridLines="0" tabSelected="1" workbookViewId="0">
      <selection activeCell="Q17" sqref="Q17"/>
    </sheetView>
  </sheetViews>
  <sheetFormatPr baseColWidth="10" defaultRowHeight="15" x14ac:dyDescent="0.25"/>
  <cols>
    <col min="12" max="12" width="11.42578125" customWidth="1"/>
    <col min="13" max="13" width="4" customWidth="1"/>
  </cols>
  <sheetData>
    <row r="2" spans="2:13" ht="15" customHeight="1" x14ac:dyDescent="0.25">
      <c r="B2" s="31" t="s">
        <v>324</v>
      </c>
      <c r="C2" s="31"/>
      <c r="D2" s="31"/>
      <c r="E2" s="31"/>
      <c r="F2" s="31"/>
      <c r="G2" s="31"/>
      <c r="H2" s="31"/>
      <c r="I2" s="31"/>
      <c r="J2" s="31"/>
      <c r="K2" s="31"/>
      <c r="L2" s="31"/>
      <c r="M2" s="31"/>
    </row>
    <row r="3" spans="2:13" ht="15" customHeight="1" x14ac:dyDescent="0.25">
      <c r="B3" s="31"/>
      <c r="C3" s="31"/>
      <c r="D3" s="31"/>
      <c r="E3" s="31"/>
      <c r="F3" s="31"/>
      <c r="G3" s="31"/>
      <c r="H3" s="31"/>
      <c r="I3" s="31"/>
      <c r="J3" s="31"/>
      <c r="K3" s="31"/>
      <c r="L3" s="31"/>
      <c r="M3" s="31"/>
    </row>
  </sheetData>
  <mergeCells count="1">
    <mergeCell ref="B2:M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0192A-6A28-48D3-BBE8-EF735150F244}">
  <sheetPr codeName="Feuil14"/>
  <dimension ref="A1:J14"/>
  <sheetViews>
    <sheetView zoomScale="145" zoomScaleNormal="145" workbookViewId="0">
      <selection activeCell="C2" sqref="C2"/>
    </sheetView>
  </sheetViews>
  <sheetFormatPr baseColWidth="10" defaultRowHeight="15" x14ac:dyDescent="0.25"/>
  <cols>
    <col min="1" max="1" width="12.42578125" bestFit="1" customWidth="1"/>
    <col min="2" max="2" width="14.7109375" bestFit="1" customWidth="1"/>
    <col min="3" max="3" width="14.5703125" bestFit="1" customWidth="1"/>
  </cols>
  <sheetData>
    <row r="1" spans="1:10" x14ac:dyDescent="0.25">
      <c r="A1" t="s">
        <v>291</v>
      </c>
      <c r="B1" t="s">
        <v>292</v>
      </c>
      <c r="C1" t="s">
        <v>293</v>
      </c>
    </row>
    <row r="2" spans="1:10" x14ac:dyDescent="0.25">
      <c r="A2">
        <v>101</v>
      </c>
      <c r="B2" t="s">
        <v>294</v>
      </c>
      <c r="C2">
        <v>1.5</v>
      </c>
    </row>
    <row r="3" spans="1:10" x14ac:dyDescent="0.25">
      <c r="A3">
        <v>102</v>
      </c>
      <c r="B3" t="s">
        <v>295</v>
      </c>
      <c r="C3">
        <v>2</v>
      </c>
    </row>
    <row r="4" spans="1:10" x14ac:dyDescent="0.25">
      <c r="A4">
        <v>103</v>
      </c>
      <c r="B4" t="s">
        <v>296</v>
      </c>
      <c r="C4">
        <v>0.8</v>
      </c>
    </row>
    <row r="5" spans="1:10" x14ac:dyDescent="0.25">
      <c r="A5">
        <v>104</v>
      </c>
      <c r="B5" t="s">
        <v>297</v>
      </c>
      <c r="C5">
        <v>1.2</v>
      </c>
    </row>
    <row r="9" spans="1:10" x14ac:dyDescent="0.25">
      <c r="A9" t="s">
        <v>298</v>
      </c>
      <c r="B9" t="s">
        <v>291</v>
      </c>
      <c r="C9" t="s">
        <v>299</v>
      </c>
      <c r="D9" t="s">
        <v>300</v>
      </c>
    </row>
    <row r="10" spans="1:10" x14ac:dyDescent="0.25">
      <c r="A10">
        <v>1</v>
      </c>
      <c r="B10">
        <v>101</v>
      </c>
      <c r="C10">
        <v>10</v>
      </c>
      <c r="D10" t="str">
        <f t="shared" ref="D10:D14" si="0">_xlfn.XLOOKUP(B10,$A$2:$A$6,$B$2:$B$6)</f>
        <v>Stylo</v>
      </c>
      <c r="F10" s="30" t="str" cm="1">
        <f t="array" aca="1" ref="F10" ca="1">_xlfn._xlws.COPILOT("Explique la formule pour nom_produit",_xlfn.FORMULATEXT(Tableau810[[#This Row],[Nom_produit]]), "le contexte est le suivant : ", A1:D14)</f>
        <v>La formule =RECHERCHEX(B10;$A$2:$A$6;$B$2:$B$6) recherche la valeur contenue dans la cellule B10 dans la plage A2:A6 (qui correspond aux id_produit), puis renvoie la valeur correspondante dans la plage B2:B6 (qui correspond aux nom_produit). Cela permet d'afficher le nom du produit associé à l'id_produit indiqué en B10.</v>
      </c>
      <c r="G10" s="30"/>
      <c r="H10" s="30"/>
      <c r="I10" s="30"/>
      <c r="J10" s="30"/>
    </row>
    <row r="11" spans="1:10" x14ac:dyDescent="0.25">
      <c r="A11">
        <v>1</v>
      </c>
      <c r="B11">
        <v>102</v>
      </c>
      <c r="C11">
        <v>5</v>
      </c>
      <c r="D11" t="str">
        <f t="shared" si="0"/>
        <v>Cahier</v>
      </c>
      <c r="F11" s="30"/>
      <c r="G11" s="30"/>
      <c r="H11" s="30"/>
      <c r="I11" s="30"/>
      <c r="J11" s="30"/>
    </row>
    <row r="12" spans="1:10" x14ac:dyDescent="0.25">
      <c r="A12">
        <v>2</v>
      </c>
      <c r="B12">
        <v>101</v>
      </c>
      <c r="C12">
        <v>3</v>
      </c>
      <c r="D12" t="str">
        <f t="shared" si="0"/>
        <v>Stylo</v>
      </c>
      <c r="F12" s="30"/>
      <c r="G12" s="30"/>
      <c r="H12" s="30"/>
      <c r="I12" s="30"/>
      <c r="J12" s="30"/>
    </row>
    <row r="13" spans="1:10" x14ac:dyDescent="0.25">
      <c r="A13">
        <v>2</v>
      </c>
      <c r="B13">
        <v>103</v>
      </c>
      <c r="C13">
        <v>7</v>
      </c>
      <c r="D13" t="str">
        <f t="shared" si="0"/>
        <v>Gomme</v>
      </c>
      <c r="F13" s="30"/>
      <c r="G13" s="30"/>
      <c r="H13" s="30"/>
      <c r="I13" s="30"/>
      <c r="J13" s="30"/>
    </row>
    <row r="14" spans="1:10" ht="111.75" customHeight="1" x14ac:dyDescent="0.25">
      <c r="A14">
        <v>3</v>
      </c>
      <c r="B14">
        <v>104</v>
      </c>
      <c r="C14">
        <v>12</v>
      </c>
      <c r="D14" t="str">
        <f t="shared" si="0"/>
        <v>Crayon</v>
      </c>
      <c r="F14" s="30"/>
      <c r="G14" s="30"/>
      <c r="H14" s="30"/>
      <c r="I14" s="30"/>
      <c r="J14" s="30"/>
    </row>
  </sheetData>
  <mergeCells count="1">
    <mergeCell ref="F10:J14"/>
  </mergeCells>
  <pageMargins left="0.7" right="0.7" top="0.75" bottom="0.75" header="0.3" footer="0.3"/>
  <tableParts count="2">
    <tablePart r:id="rId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FFC38-731E-4763-AB6C-CE9249093C9E}">
  <sheetPr codeName="Feuil10"/>
  <dimension ref="A1:M45"/>
  <sheetViews>
    <sheetView workbookViewId="0">
      <selection activeCell="E2" sqref="E2"/>
    </sheetView>
  </sheetViews>
  <sheetFormatPr baseColWidth="10" defaultRowHeight="15" x14ac:dyDescent="0.25"/>
  <cols>
    <col min="1" max="1" width="58.28515625" customWidth="1"/>
    <col min="5" max="5" width="12.28515625" bestFit="1" customWidth="1"/>
    <col min="6" max="6" width="15.28515625" bestFit="1" customWidth="1"/>
    <col min="7" max="7" width="17" bestFit="1" customWidth="1"/>
    <col min="8" max="9" width="15.28515625" bestFit="1" customWidth="1"/>
    <col min="10" max="10" width="17.28515625" bestFit="1" customWidth="1"/>
    <col min="12" max="12" width="19.7109375" customWidth="1"/>
    <col min="13" max="13" width="40.5703125" customWidth="1"/>
  </cols>
  <sheetData>
    <row r="1" spans="1:13" x14ac:dyDescent="0.25">
      <c r="E1" t="s">
        <v>231</v>
      </c>
      <c r="F1" t="s">
        <v>232</v>
      </c>
      <c r="L1" s="12" t="s">
        <v>231</v>
      </c>
      <c r="M1" s="12" t="s">
        <v>233</v>
      </c>
    </row>
    <row r="2" spans="1:13" x14ac:dyDescent="0.25">
      <c r="A2" s="19" t="s">
        <v>175</v>
      </c>
      <c r="C2" t="b" cm="1">
        <f t="array" ref="C2:C45">E2:E45=L2:L45</f>
        <v>1</v>
      </c>
      <c r="E2" t="str" cm="1">
        <f t="array" ref="E2:J45">_xlfn._xlws.COPILOT(_xlfn._LONGTEXT("Retourne les 5 villes principales de ces provinces du brukina faso. S'il y a moins de 5 villes, retourne ces villes et un blanc pour le reste. Retourne les villes en colonnes. Pour chaque nouvelle province, crée une nouvelle ligne. La structure doit être ",": Nom de la province, suivi des 5 villes sur une ligne"),A2:A45)</f>
        <v>Banwa</v>
      </c>
      <c r="F2" t="str">
        <v>Toma</v>
      </c>
      <c r="G2" t="str">
        <v>Solenzo</v>
      </c>
      <c r="H2" t="str">
        <v>Tougan</v>
      </c>
      <c r="I2" t="str">
        <v/>
      </c>
      <c r="J2" t="str">
        <v/>
      </c>
      <c r="L2" s="20" t="s">
        <v>175</v>
      </c>
      <c r="M2" s="13" t="s">
        <v>234</v>
      </c>
    </row>
    <row r="3" spans="1:13" ht="30" x14ac:dyDescent="0.25">
      <c r="A3" s="19" t="s">
        <v>176</v>
      </c>
      <c r="C3" t="b">
        <v>1</v>
      </c>
      <c r="E3" t="str">
        <v>Kossi</v>
      </c>
      <c r="F3" t="str">
        <v>Nouna</v>
      </c>
      <c r="G3" t="str">
        <v>Djibasso</v>
      </c>
      <c r="H3" t="str">
        <v>Kongoussi</v>
      </c>
      <c r="I3" t="str">
        <v/>
      </c>
      <c r="J3" t="str">
        <v/>
      </c>
      <c r="L3" s="20" t="s">
        <v>176</v>
      </c>
      <c r="M3" s="13" t="s">
        <v>235</v>
      </c>
    </row>
    <row r="4" spans="1:13" ht="30" x14ac:dyDescent="0.25">
      <c r="A4" s="19" t="s">
        <v>177</v>
      </c>
      <c r="C4" t="b">
        <v>1</v>
      </c>
      <c r="E4" t="str">
        <v>Mouhoun</v>
      </c>
      <c r="F4" t="str">
        <v>Dédougou</v>
      </c>
      <c r="G4" t="str">
        <v>Boromo</v>
      </c>
      <c r="H4" t="str">
        <v>Toma</v>
      </c>
      <c r="I4" t="str">
        <v/>
      </c>
      <c r="J4" t="str">
        <v/>
      </c>
      <c r="L4" s="20" t="s">
        <v>177</v>
      </c>
      <c r="M4" s="13" t="s">
        <v>236</v>
      </c>
    </row>
    <row r="5" spans="1:13" x14ac:dyDescent="0.25">
      <c r="A5" s="19" t="s">
        <v>178</v>
      </c>
      <c r="C5" t="b">
        <v>1</v>
      </c>
      <c r="E5" t="str">
        <v>Nayala</v>
      </c>
      <c r="F5" t="str">
        <v>Toma</v>
      </c>
      <c r="G5" t="str">
        <v>Gassan</v>
      </c>
      <c r="H5" t="str">
        <v>Yaba</v>
      </c>
      <c r="I5" t="str">
        <v/>
      </c>
      <c r="J5" t="str">
        <v/>
      </c>
      <c r="L5" s="20" t="s">
        <v>178</v>
      </c>
      <c r="M5" s="13" t="s">
        <v>237</v>
      </c>
    </row>
    <row r="6" spans="1:13" x14ac:dyDescent="0.25">
      <c r="A6" s="19" t="s">
        <v>179</v>
      </c>
      <c r="C6" t="b">
        <v>1</v>
      </c>
      <c r="E6" t="str">
        <v>Sourou</v>
      </c>
      <c r="F6" t="str">
        <v>Tougan</v>
      </c>
      <c r="G6" t="str">
        <v>Lanfiera</v>
      </c>
      <c r="H6" t="str">
        <v>Kandé</v>
      </c>
      <c r="I6" t="str">
        <v/>
      </c>
      <c r="J6" t="str">
        <v/>
      </c>
      <c r="L6" s="20" t="s">
        <v>179</v>
      </c>
      <c r="M6" s="13" t="s">
        <v>238</v>
      </c>
    </row>
    <row r="7" spans="1:13" ht="30" x14ac:dyDescent="0.25">
      <c r="A7" s="19" t="s">
        <v>181</v>
      </c>
      <c r="C7" t="b">
        <v>1</v>
      </c>
      <c r="E7" t="str">
        <v>Comoé</v>
      </c>
      <c r="F7" t="str">
        <v>Banfora</v>
      </c>
      <c r="G7" t="str">
        <v>Niangoloko</v>
      </c>
      <c r="H7" t="str">
        <v>Sindou</v>
      </c>
      <c r="I7" t="str">
        <v/>
      </c>
      <c r="J7" t="str">
        <v/>
      </c>
      <c r="L7" s="20" t="s">
        <v>181</v>
      </c>
      <c r="M7" s="13" t="s">
        <v>239</v>
      </c>
    </row>
    <row r="8" spans="1:13" ht="30" x14ac:dyDescent="0.25">
      <c r="A8" s="19" t="s">
        <v>182</v>
      </c>
      <c r="C8" t="b">
        <v>1</v>
      </c>
      <c r="E8" t="str">
        <v>Léraba</v>
      </c>
      <c r="F8" t="str">
        <v>Sindou</v>
      </c>
      <c r="G8" t="str">
        <v>Douna</v>
      </c>
      <c r="H8" t="str">
        <v/>
      </c>
      <c r="I8" t="str">
        <v/>
      </c>
      <c r="J8" t="str">
        <v/>
      </c>
      <c r="L8" s="20" t="s">
        <v>182</v>
      </c>
      <c r="M8" s="13" t="s">
        <v>240</v>
      </c>
    </row>
    <row r="9" spans="1:13" ht="30" x14ac:dyDescent="0.25">
      <c r="A9" s="19" t="s">
        <v>184</v>
      </c>
      <c r="C9" t="b">
        <v>1</v>
      </c>
      <c r="E9" t="str">
        <v>Kadiogo</v>
      </c>
      <c r="F9" t="str">
        <v>Ouagadougou</v>
      </c>
      <c r="G9" t="str">
        <v>Tanghin-Dassouri</v>
      </c>
      <c r="H9" t="str">
        <v>Komsilga</v>
      </c>
      <c r="I9" t="str">
        <v>Pabré</v>
      </c>
      <c r="J9" t="str">
        <v>Koubri</v>
      </c>
      <c r="L9" s="20" t="s">
        <v>184</v>
      </c>
      <c r="M9" s="13" t="s">
        <v>241</v>
      </c>
    </row>
    <row r="10" spans="1:13" ht="30" x14ac:dyDescent="0.25">
      <c r="A10" s="19" t="s">
        <v>186</v>
      </c>
      <c r="C10" t="b">
        <v>1</v>
      </c>
      <c r="E10" t="str">
        <v>Boulgou</v>
      </c>
      <c r="F10" t="str">
        <v>Tenkodogo</v>
      </c>
      <c r="G10" t="str">
        <v>Zabré</v>
      </c>
      <c r="H10" t="str">
        <v>Gounghin</v>
      </c>
      <c r="I10" t="str">
        <v>Bittou</v>
      </c>
      <c r="J10" t="str">
        <v>Garango</v>
      </c>
      <c r="L10" s="20" t="s">
        <v>186</v>
      </c>
      <c r="M10" s="13" t="s">
        <v>242</v>
      </c>
    </row>
    <row r="11" spans="1:13" ht="30" x14ac:dyDescent="0.25">
      <c r="A11" s="19" t="s">
        <v>187</v>
      </c>
      <c r="C11" t="b">
        <v>1</v>
      </c>
      <c r="E11" t="str">
        <v>Koulpélogo</v>
      </c>
      <c r="F11" t="str">
        <v>Koupéla</v>
      </c>
      <c r="G11" t="str">
        <v>Boussé</v>
      </c>
      <c r="H11" t="str">
        <v>Zam</v>
      </c>
      <c r="I11" t="str">
        <v>Bittou</v>
      </c>
      <c r="J11" t="str">
        <v>Tenkodogo</v>
      </c>
      <c r="L11" s="20" t="s">
        <v>187</v>
      </c>
      <c r="M11" s="13" t="s">
        <v>243</v>
      </c>
    </row>
    <row r="12" spans="1:13" ht="30" x14ac:dyDescent="0.25">
      <c r="A12" s="19" t="s">
        <v>188</v>
      </c>
      <c r="C12" t="b">
        <v>1</v>
      </c>
      <c r="E12" t="str">
        <v>Kouritenga</v>
      </c>
      <c r="F12" t="str">
        <v>Koupéla</v>
      </c>
      <c r="G12" t="str">
        <v>Pouytenga</v>
      </c>
      <c r="H12" t="str">
        <v>Komsilga</v>
      </c>
      <c r="I12" t="str">
        <v>Ziniare</v>
      </c>
      <c r="J12" t="str">
        <v>Boussé</v>
      </c>
      <c r="L12" s="20" t="s">
        <v>188</v>
      </c>
      <c r="M12" s="13" t="s">
        <v>244</v>
      </c>
    </row>
    <row r="13" spans="1:13" x14ac:dyDescent="0.25">
      <c r="A13" s="19" t="s">
        <v>190</v>
      </c>
      <c r="C13" t="b">
        <v>1</v>
      </c>
      <c r="E13" t="str">
        <v>Bam</v>
      </c>
      <c r="F13" t="str">
        <v>Kongoussi</v>
      </c>
      <c r="G13" t="str">
        <v>Rouko</v>
      </c>
      <c r="H13" t="str">
        <v>Sabcé</v>
      </c>
      <c r="I13" t="str">
        <v>Tikaré</v>
      </c>
      <c r="J13" t="str">
        <v>Bourzanga</v>
      </c>
      <c r="L13" s="20" t="s">
        <v>190</v>
      </c>
      <c r="M13" s="13" t="s">
        <v>245</v>
      </c>
    </row>
    <row r="14" spans="1:13" x14ac:dyDescent="0.25">
      <c r="A14" s="19" t="s">
        <v>191</v>
      </c>
      <c r="C14" t="b">
        <v>1</v>
      </c>
      <c r="E14" t="str">
        <v>Namentenga</v>
      </c>
      <c r="F14" t="str">
        <v>Boulsa</v>
      </c>
      <c r="G14" t="str">
        <v>Kantchari</v>
      </c>
      <c r="H14" t="str">
        <v>Yalgo</v>
      </c>
      <c r="I14" t="str">
        <v>Kombissiri</v>
      </c>
      <c r="J14" t="str">
        <v>Koupéla</v>
      </c>
      <c r="L14" s="20" t="s">
        <v>191</v>
      </c>
      <c r="M14" s="13" t="s">
        <v>246</v>
      </c>
    </row>
    <row r="15" spans="1:13" ht="30" x14ac:dyDescent="0.25">
      <c r="A15" s="19" t="s">
        <v>192</v>
      </c>
      <c r="C15" t="b">
        <v>1</v>
      </c>
      <c r="E15" t="str">
        <v>Sanmatenga</v>
      </c>
      <c r="F15" t="str">
        <v>Kaya</v>
      </c>
      <c r="G15" t="str">
        <v>Boulsa</v>
      </c>
      <c r="H15" t="str">
        <v>Dablo</v>
      </c>
      <c r="I15" t="str">
        <v>Pissila</v>
      </c>
      <c r="J15" t="str">
        <v>Boussouma</v>
      </c>
      <c r="L15" s="20" t="s">
        <v>192</v>
      </c>
      <c r="M15" s="13" t="s">
        <v>247</v>
      </c>
    </row>
    <row r="16" spans="1:13" x14ac:dyDescent="0.25">
      <c r="A16" s="19" t="s">
        <v>194</v>
      </c>
      <c r="C16" t="b">
        <v>1</v>
      </c>
      <c r="E16" t="str">
        <v>Boulkiemdé</v>
      </c>
      <c r="F16" t="str">
        <v>Koudougou</v>
      </c>
      <c r="G16" t="str">
        <v>Réo</v>
      </c>
      <c r="H16" t="str">
        <v>Godyr</v>
      </c>
      <c r="I16" t="str">
        <v>Kindi</v>
      </c>
      <c r="J16" t="str">
        <v>Kordié</v>
      </c>
      <c r="L16" s="20" t="s">
        <v>194</v>
      </c>
      <c r="M16" s="13" t="s">
        <v>248</v>
      </c>
    </row>
    <row r="17" spans="1:13" x14ac:dyDescent="0.25">
      <c r="A17" s="19" t="s">
        <v>195</v>
      </c>
      <c r="C17" t="b">
        <v>1</v>
      </c>
      <c r="E17" t="str">
        <v>Sanguié</v>
      </c>
      <c r="F17" t="str">
        <v>Réo</v>
      </c>
      <c r="G17" t="str">
        <v>Ténado</v>
      </c>
      <c r="H17" t="str">
        <v>Réo</v>
      </c>
      <c r="I17" t="str">
        <v>Réo</v>
      </c>
      <c r="J17" t="str">
        <v>Réo</v>
      </c>
      <c r="L17" s="20" t="s">
        <v>195</v>
      </c>
      <c r="M17" s="13" t="s">
        <v>249</v>
      </c>
    </row>
    <row r="18" spans="1:13" x14ac:dyDescent="0.25">
      <c r="A18" s="19" t="s">
        <v>196</v>
      </c>
      <c r="C18" t="b">
        <v>1</v>
      </c>
      <c r="E18" t="str">
        <v>Sissili</v>
      </c>
      <c r="F18" t="str">
        <v>Léo</v>
      </c>
      <c r="G18" t="str">
        <v>Béré</v>
      </c>
      <c r="H18" t="str">
        <v>Béré</v>
      </c>
      <c r="I18" t="str">
        <v>Béré</v>
      </c>
      <c r="J18" t="str">
        <v>Béré</v>
      </c>
      <c r="L18" s="20" t="s">
        <v>196</v>
      </c>
      <c r="M18" s="13" t="s">
        <v>250</v>
      </c>
    </row>
    <row r="19" spans="1:13" x14ac:dyDescent="0.25">
      <c r="A19" s="19" t="s">
        <v>197</v>
      </c>
      <c r="C19" t="b">
        <v>1</v>
      </c>
      <c r="E19" t="str">
        <v>Ziro</v>
      </c>
      <c r="F19" t="str">
        <v>Sapouy</v>
      </c>
      <c r="G19" t="str">
        <v>Bougnounou</v>
      </c>
      <c r="H19" t="str">
        <v>Dano</v>
      </c>
      <c r="I19" t="str">
        <v>Dano</v>
      </c>
      <c r="J19" t="str">
        <v>Dano</v>
      </c>
      <c r="L19" s="20" t="s">
        <v>197</v>
      </c>
      <c r="M19" s="13" t="s">
        <v>251</v>
      </c>
    </row>
    <row r="20" spans="1:13" ht="30" x14ac:dyDescent="0.25">
      <c r="A20" s="19" t="s">
        <v>199</v>
      </c>
      <c r="C20" t="b">
        <v>1</v>
      </c>
      <c r="E20" t="str">
        <v>Bazèga</v>
      </c>
      <c r="F20" t="str">
        <v>Kombissiri</v>
      </c>
      <c r="G20" t="str">
        <v>Igonho</v>
      </c>
      <c r="H20" t="str">
        <v>Igonho</v>
      </c>
      <c r="I20" t="str">
        <v>Igonho</v>
      </c>
      <c r="J20" t="str">
        <v>Igonho</v>
      </c>
      <c r="L20" s="20" t="s">
        <v>199</v>
      </c>
      <c r="M20" s="13" t="s">
        <v>252</v>
      </c>
    </row>
    <row r="21" spans="1:13" x14ac:dyDescent="0.25">
      <c r="A21" s="19" t="s">
        <v>200</v>
      </c>
      <c r="C21" t="b">
        <v>1</v>
      </c>
      <c r="E21" t="str">
        <v>Nahouri</v>
      </c>
      <c r="F21" t="str">
        <v>Pô</v>
      </c>
      <c r="G21" t="str">
        <v>Pô</v>
      </c>
      <c r="H21" t="str">
        <v>Pô</v>
      </c>
      <c r="I21" t="str">
        <v>Pô</v>
      </c>
      <c r="J21" t="str">
        <v>Pô</v>
      </c>
      <c r="L21" s="20" t="s">
        <v>200</v>
      </c>
      <c r="M21" s="13" t="s">
        <v>253</v>
      </c>
    </row>
    <row r="22" spans="1:13" ht="30" x14ac:dyDescent="0.25">
      <c r="A22" s="19" t="s">
        <v>201</v>
      </c>
      <c r="C22" t="b">
        <v>1</v>
      </c>
      <c r="E22" t="str">
        <v>Zoundwéogo</v>
      </c>
      <c r="F22" t="str">
        <v>Manga</v>
      </c>
      <c r="G22" t="str">
        <v>Manga</v>
      </c>
      <c r="H22" t="str">
        <v>Manga</v>
      </c>
      <c r="I22" t="str">
        <v>Manga</v>
      </c>
      <c r="J22" t="str">
        <v>Manga</v>
      </c>
      <c r="L22" s="20" t="s">
        <v>201</v>
      </c>
      <c r="M22" s="13" t="s">
        <v>254</v>
      </c>
    </row>
    <row r="23" spans="1:13" x14ac:dyDescent="0.25">
      <c r="A23" s="19" t="s">
        <v>203</v>
      </c>
      <c r="C23" t="b">
        <v>1</v>
      </c>
      <c r="E23" t="str">
        <v>Gnagna</v>
      </c>
      <c r="F23" t="str">
        <v>Bogandé</v>
      </c>
      <c r="G23" t="str">
        <v>Bogandé</v>
      </c>
      <c r="H23" t="str">
        <v>Bogandé</v>
      </c>
      <c r="I23" t="str">
        <v>Bogandé</v>
      </c>
      <c r="J23" t="str">
        <v>Bogandé</v>
      </c>
      <c r="L23" s="20" t="s">
        <v>203</v>
      </c>
      <c r="M23" s="13" t="s">
        <v>255</v>
      </c>
    </row>
    <row r="24" spans="1:13" ht="30" x14ac:dyDescent="0.25">
      <c r="A24" s="19" t="s">
        <v>204</v>
      </c>
      <c r="C24" t="b">
        <v>1</v>
      </c>
      <c r="E24" t="str">
        <v>Gourma</v>
      </c>
      <c r="F24" t="str">
        <v>Fada N’Gourma</v>
      </c>
      <c r="G24" t="str">
        <v>Fada N’Gourma</v>
      </c>
      <c r="H24" t="str">
        <v>Fada N’Gourma</v>
      </c>
      <c r="I24" t="str">
        <v>Fada N’Gourma</v>
      </c>
      <c r="J24" t="str">
        <v>Fada N’Gourma</v>
      </c>
      <c r="L24" s="20" t="s">
        <v>204</v>
      </c>
      <c r="M24" s="13" t="s">
        <v>256</v>
      </c>
    </row>
    <row r="25" spans="1:13" ht="30" x14ac:dyDescent="0.25">
      <c r="A25" s="19" t="s">
        <v>205</v>
      </c>
      <c r="C25" t="b">
        <v>1</v>
      </c>
      <c r="E25" t="str">
        <v>Komondjari</v>
      </c>
      <c r="F25" t="str">
        <v>Gorom-Gorom</v>
      </c>
      <c r="G25" t="str">
        <v>Gorom-Gorom</v>
      </c>
      <c r="H25" t="str">
        <v>Gorom-Gorom</v>
      </c>
      <c r="I25" t="str">
        <v>Gorom-Gorom</v>
      </c>
      <c r="J25" t="str">
        <v>Gorom-Gorom</v>
      </c>
      <c r="L25" s="20" t="s">
        <v>205</v>
      </c>
      <c r="M25" s="13" t="s">
        <v>257</v>
      </c>
    </row>
    <row r="26" spans="1:13" ht="30" x14ac:dyDescent="0.25">
      <c r="A26" s="19" t="s">
        <v>206</v>
      </c>
      <c r="C26" t="b">
        <v>1</v>
      </c>
      <c r="E26" t="str">
        <v>Kompienga</v>
      </c>
      <c r="F26" t="str">
        <v>Pama</v>
      </c>
      <c r="G26" t="str">
        <v>Pama</v>
      </c>
      <c r="H26" t="str">
        <v>Pama</v>
      </c>
      <c r="I26" t="str">
        <v>Pama</v>
      </c>
      <c r="J26" t="str">
        <v>Pama</v>
      </c>
      <c r="L26" s="20" t="s">
        <v>206</v>
      </c>
      <c r="M26" s="13" t="s">
        <v>258</v>
      </c>
    </row>
    <row r="27" spans="1:13" ht="30" x14ac:dyDescent="0.25">
      <c r="A27" s="19" t="s">
        <v>207</v>
      </c>
      <c r="C27" t="b">
        <v>1</v>
      </c>
      <c r="E27" t="str">
        <v>Tapoa</v>
      </c>
      <c r="F27" t="str">
        <v>Diapaga</v>
      </c>
      <c r="G27" t="str">
        <v>Diapaga</v>
      </c>
      <c r="H27" t="str">
        <v>Diapaga</v>
      </c>
      <c r="I27" t="str">
        <v>Diapaga</v>
      </c>
      <c r="J27" t="str">
        <v>Diapaga</v>
      </c>
      <c r="L27" s="20" t="s">
        <v>207</v>
      </c>
      <c r="M27" s="13" t="s">
        <v>259</v>
      </c>
    </row>
    <row r="28" spans="1:13" ht="30" x14ac:dyDescent="0.25">
      <c r="A28" s="19" t="s">
        <v>209</v>
      </c>
      <c r="C28" t="b">
        <v>1</v>
      </c>
      <c r="E28" t="str">
        <v>Houet</v>
      </c>
      <c r="F28" t="str">
        <v>Bobo-Dioulasso</v>
      </c>
      <c r="G28" t="str">
        <v>Kouka</v>
      </c>
      <c r="H28" t="str">
        <v>Kouka</v>
      </c>
      <c r="I28" t="str">
        <v>Kouka</v>
      </c>
      <c r="J28" t="str">
        <v>Kouka</v>
      </c>
      <c r="L28" s="20" t="s">
        <v>209</v>
      </c>
      <c r="M28" s="13" t="s">
        <v>260</v>
      </c>
    </row>
    <row r="29" spans="1:13" ht="30" x14ac:dyDescent="0.25">
      <c r="A29" s="19" t="s">
        <v>210</v>
      </c>
      <c r="C29" t="b">
        <v>1</v>
      </c>
      <c r="E29" t="str">
        <v>Kénédougou</v>
      </c>
      <c r="F29" t="str">
        <v>Orodara</v>
      </c>
      <c r="G29" t="str">
        <v>Orodara</v>
      </c>
      <c r="H29" t="str">
        <v>Orodara</v>
      </c>
      <c r="I29" t="str">
        <v>Orodara</v>
      </c>
      <c r="J29" t="str">
        <v>Orodara</v>
      </c>
      <c r="L29" s="20" t="s">
        <v>210</v>
      </c>
      <c r="M29" s="13" t="s">
        <v>261</v>
      </c>
    </row>
    <row r="30" spans="1:13" ht="30" x14ac:dyDescent="0.25">
      <c r="A30" s="19" t="s">
        <v>211</v>
      </c>
      <c r="C30" t="b">
        <v>1</v>
      </c>
      <c r="E30" t="str">
        <v>Tuy</v>
      </c>
      <c r="F30" t="str">
        <v>Houndé</v>
      </c>
      <c r="G30" t="str">
        <v>Houndé</v>
      </c>
      <c r="H30" t="str">
        <v>Houndé</v>
      </c>
      <c r="I30" t="str">
        <v>Houndé</v>
      </c>
      <c r="J30" t="str">
        <v>Houndé</v>
      </c>
      <c r="L30" s="20" t="s">
        <v>211</v>
      </c>
      <c r="M30" s="13" t="s">
        <v>262</v>
      </c>
    </row>
    <row r="31" spans="1:13" x14ac:dyDescent="0.25">
      <c r="A31" s="19" t="s">
        <v>213</v>
      </c>
      <c r="C31" t="b">
        <v>1</v>
      </c>
      <c r="E31" t="str">
        <v>Loroum</v>
      </c>
      <c r="F31" t="str">
        <v>Titao</v>
      </c>
      <c r="G31" t="str">
        <v>Titao</v>
      </c>
      <c r="H31" t="str">
        <v>Titao</v>
      </c>
      <c r="I31" t="str">
        <v>Titao</v>
      </c>
      <c r="J31" t="str">
        <v>Titao</v>
      </c>
      <c r="L31" s="20" t="s">
        <v>213</v>
      </c>
      <c r="M31" s="13" t="s">
        <v>263</v>
      </c>
    </row>
    <row r="32" spans="1:13" x14ac:dyDescent="0.25">
      <c r="A32" s="19" t="s">
        <v>214</v>
      </c>
      <c r="C32" t="b">
        <v>1</v>
      </c>
      <c r="E32" t="str">
        <v>Passoré</v>
      </c>
      <c r="F32" t="str">
        <v>Yako</v>
      </c>
      <c r="G32" t="str">
        <v>Yako</v>
      </c>
      <c r="H32" t="str">
        <v>Yako</v>
      </c>
      <c r="I32" t="str">
        <v>Yako</v>
      </c>
      <c r="J32" t="str">
        <v>Yako</v>
      </c>
      <c r="L32" s="20" t="s">
        <v>214</v>
      </c>
      <c r="M32" s="13" t="s">
        <v>264</v>
      </c>
    </row>
    <row r="33" spans="1:13" ht="30" x14ac:dyDescent="0.25">
      <c r="A33" s="19" t="s">
        <v>215</v>
      </c>
      <c r="C33" t="b">
        <v>1</v>
      </c>
      <c r="E33" t="str">
        <v>Yatenga</v>
      </c>
      <c r="F33" t="str">
        <v>Ouahigouya</v>
      </c>
      <c r="G33" t="str">
        <v>Ouahigouya</v>
      </c>
      <c r="H33" t="str">
        <v>Ouahigouya</v>
      </c>
      <c r="I33" t="str">
        <v>Ouahigouya</v>
      </c>
      <c r="J33" t="str">
        <v>Ouahigouya</v>
      </c>
      <c r="L33" s="20" t="s">
        <v>215</v>
      </c>
      <c r="M33" s="13" t="s">
        <v>265</v>
      </c>
    </row>
    <row r="34" spans="1:13" x14ac:dyDescent="0.25">
      <c r="A34" s="19" t="s">
        <v>216</v>
      </c>
      <c r="C34" t="b">
        <v>1</v>
      </c>
      <c r="E34" t="str">
        <v>Zondoma</v>
      </c>
      <c r="F34" t="str">
        <v>Gourcy</v>
      </c>
      <c r="G34" t="str">
        <v>Gourcy</v>
      </c>
      <c r="H34" t="str">
        <v>Gourcy</v>
      </c>
      <c r="I34" t="str">
        <v>Gourcy</v>
      </c>
      <c r="J34" t="str">
        <v>Gourcy</v>
      </c>
      <c r="L34" s="20" t="s">
        <v>216</v>
      </c>
      <c r="M34" s="13" t="s">
        <v>266</v>
      </c>
    </row>
    <row r="35" spans="1:13" x14ac:dyDescent="0.25">
      <c r="A35" s="19" t="s">
        <v>218</v>
      </c>
      <c r="C35" t="b">
        <v>1</v>
      </c>
      <c r="E35" t="str">
        <v>Ganzourgou</v>
      </c>
      <c r="F35" t="str">
        <v>Zorgho</v>
      </c>
      <c r="G35" t="str">
        <v>Zorgho</v>
      </c>
      <c r="H35" t="str">
        <v>Zorgho</v>
      </c>
      <c r="I35" t="str">
        <v>Zorgho</v>
      </c>
      <c r="J35" t="str">
        <v>Zorgho</v>
      </c>
      <c r="L35" s="20" t="s">
        <v>218</v>
      </c>
      <c r="M35" s="13" t="s">
        <v>267</v>
      </c>
    </row>
    <row r="36" spans="1:13" x14ac:dyDescent="0.25">
      <c r="A36" s="19" t="s">
        <v>219</v>
      </c>
      <c r="C36" t="b">
        <v>1</v>
      </c>
      <c r="E36" t="str">
        <v>Kourwéogo</v>
      </c>
      <c r="F36" t="str">
        <v>Boussé</v>
      </c>
      <c r="G36" t="str">
        <v>Boussé</v>
      </c>
      <c r="H36" t="str">
        <v>Boussé</v>
      </c>
      <c r="I36" t="str">
        <v>Boussé</v>
      </c>
      <c r="J36" t="str">
        <v>Boussé</v>
      </c>
      <c r="L36" s="20" t="s">
        <v>219</v>
      </c>
      <c r="M36" s="13" t="s">
        <v>268</v>
      </c>
    </row>
    <row r="37" spans="1:13" ht="30" x14ac:dyDescent="0.25">
      <c r="A37" s="19" t="s">
        <v>220</v>
      </c>
      <c r="C37" t="b">
        <v>1</v>
      </c>
      <c r="E37" t="str">
        <v>Oubritenga</v>
      </c>
      <c r="F37" t="str">
        <v>Ziniaré</v>
      </c>
      <c r="G37" t="str">
        <v>Ziniaré</v>
      </c>
      <c r="H37" t="str">
        <v>Ziniaré</v>
      </c>
      <c r="I37" t="str">
        <v>Ziniaré</v>
      </c>
      <c r="J37" t="str">
        <v>Ziniaré</v>
      </c>
      <c r="L37" s="20" t="s">
        <v>220</v>
      </c>
      <c r="M37" s="13" t="s">
        <v>269</v>
      </c>
    </row>
    <row r="38" spans="1:13" ht="30" x14ac:dyDescent="0.25">
      <c r="A38" s="19" t="s">
        <v>222</v>
      </c>
      <c r="C38" t="b">
        <v>1</v>
      </c>
      <c r="E38" t="str">
        <v>Oudalan</v>
      </c>
      <c r="F38" t="str">
        <v>Gorom-Gorom</v>
      </c>
      <c r="G38" t="str">
        <v>Gorom-Gorom</v>
      </c>
      <c r="H38" t="str">
        <v>Gorom-Gorom</v>
      </c>
      <c r="I38" t="str">
        <v>Gorom-Gorom</v>
      </c>
      <c r="J38" t="str">
        <v>Gorom-Gorom</v>
      </c>
      <c r="L38" s="20" t="s">
        <v>222</v>
      </c>
      <c r="M38" s="13" t="s">
        <v>270</v>
      </c>
    </row>
    <row r="39" spans="1:13" ht="30" x14ac:dyDescent="0.25">
      <c r="A39" s="19" t="s">
        <v>223</v>
      </c>
      <c r="C39" t="b">
        <v>1</v>
      </c>
      <c r="E39" t="str">
        <v>Séno</v>
      </c>
      <c r="F39" t="str">
        <v>Dori</v>
      </c>
      <c r="G39" t="str">
        <v>Dori</v>
      </c>
      <c r="H39" t="str">
        <v>Dori</v>
      </c>
      <c r="I39" t="str">
        <v>Dori</v>
      </c>
      <c r="J39" t="str">
        <v>Dori</v>
      </c>
      <c r="L39" s="20" t="s">
        <v>223</v>
      </c>
      <c r="M39" s="13" t="s">
        <v>271</v>
      </c>
    </row>
    <row r="40" spans="1:13" ht="30" x14ac:dyDescent="0.25">
      <c r="A40" s="19" t="s">
        <v>224</v>
      </c>
      <c r="C40" t="b">
        <v>1</v>
      </c>
      <c r="E40" t="str">
        <v>Soum</v>
      </c>
      <c r="F40" t="str">
        <v>Djibo</v>
      </c>
      <c r="G40" t="str">
        <v>Djibo</v>
      </c>
      <c r="H40" t="str">
        <v>Djibo</v>
      </c>
      <c r="I40" t="str">
        <v>Djibo</v>
      </c>
      <c r="J40" t="str">
        <v>Djibo</v>
      </c>
      <c r="L40" s="20" t="s">
        <v>224</v>
      </c>
      <c r="M40" s="13" t="s">
        <v>272</v>
      </c>
    </row>
    <row r="41" spans="1:13" ht="30" x14ac:dyDescent="0.25">
      <c r="A41" s="19" t="s">
        <v>225</v>
      </c>
      <c r="C41" t="b">
        <v>1</v>
      </c>
      <c r="E41" t="str">
        <v>Yagha</v>
      </c>
      <c r="F41" t="str">
        <v>Sebba</v>
      </c>
      <c r="G41" t="str">
        <v>Sebba</v>
      </c>
      <c r="H41" t="str">
        <v>Sebba</v>
      </c>
      <c r="I41" t="str">
        <v>Sebba</v>
      </c>
      <c r="J41" t="str">
        <v>Sebba</v>
      </c>
      <c r="L41" s="20" t="s">
        <v>225</v>
      </c>
      <c r="M41" s="13" t="s">
        <v>273</v>
      </c>
    </row>
    <row r="42" spans="1:13" x14ac:dyDescent="0.25">
      <c r="A42" s="19" t="s">
        <v>227</v>
      </c>
      <c r="C42" t="b">
        <v>1</v>
      </c>
      <c r="E42" t="str">
        <v>Bougouriba</v>
      </c>
      <c r="F42" t="str">
        <v>Diébougou</v>
      </c>
      <c r="G42" t="str">
        <v>Diébougou</v>
      </c>
      <c r="H42" t="str">
        <v>Diébougou</v>
      </c>
      <c r="I42" t="str">
        <v>Diébougou</v>
      </c>
      <c r="J42" t="str">
        <v>Diébougou</v>
      </c>
      <c r="L42" s="20" t="s">
        <v>227</v>
      </c>
      <c r="M42" s="13" t="s">
        <v>274</v>
      </c>
    </row>
    <row r="43" spans="1:13" x14ac:dyDescent="0.25">
      <c r="A43" s="19" t="s">
        <v>228</v>
      </c>
      <c r="C43" t="b">
        <v>1</v>
      </c>
      <c r="E43" t="str">
        <v>Ioba</v>
      </c>
      <c r="F43" t="str">
        <v>Dano</v>
      </c>
      <c r="G43" t="str">
        <v>Dano</v>
      </c>
      <c r="H43" t="str">
        <v>Dano</v>
      </c>
      <c r="I43" t="str">
        <v>Dano</v>
      </c>
      <c r="J43" t="str">
        <v>Dano</v>
      </c>
      <c r="L43" s="20" t="s">
        <v>228</v>
      </c>
      <c r="M43" s="13" t="s">
        <v>275</v>
      </c>
    </row>
    <row r="44" spans="1:13" x14ac:dyDescent="0.25">
      <c r="A44" s="19" t="s">
        <v>229</v>
      </c>
      <c r="C44" t="b">
        <v>1</v>
      </c>
      <c r="E44" t="str">
        <v>Noumbiel</v>
      </c>
      <c r="F44" t="str">
        <v>Batié</v>
      </c>
      <c r="G44" t="str">
        <v>Batié</v>
      </c>
      <c r="H44" t="str">
        <v>Batié</v>
      </c>
      <c r="I44" t="str">
        <v>Batié</v>
      </c>
      <c r="J44" t="str">
        <v>Batié</v>
      </c>
      <c r="L44" s="20" t="s">
        <v>229</v>
      </c>
      <c r="M44" s="13" t="s">
        <v>276</v>
      </c>
    </row>
    <row r="45" spans="1:13" ht="30" x14ac:dyDescent="0.25">
      <c r="A45" s="19" t="s">
        <v>230</v>
      </c>
      <c r="C45" t="b">
        <v>1</v>
      </c>
      <c r="E45" t="str">
        <v>Poni</v>
      </c>
      <c r="F45" t="str">
        <v>Gaoua</v>
      </c>
      <c r="G45" t="str">
        <v>Gaoua</v>
      </c>
      <c r="H45" t="str">
        <v>Gaoua</v>
      </c>
      <c r="I45" t="str">
        <v>Gaoua</v>
      </c>
      <c r="J45" t="str">
        <v>Gaoua</v>
      </c>
      <c r="L45" s="20" t="s">
        <v>230</v>
      </c>
      <c r="M45" s="13" t="s">
        <v>277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3191-451F-4BC2-9F3F-3BFFC79DA266}">
  <sheetPr codeName="Feuil15"/>
  <dimension ref="A3:J46"/>
  <sheetViews>
    <sheetView workbookViewId="0">
      <selection activeCell="H3" sqref="H3"/>
    </sheetView>
  </sheetViews>
  <sheetFormatPr baseColWidth="10" defaultRowHeight="15" x14ac:dyDescent="0.25"/>
  <cols>
    <col min="1" max="1" width="15.28515625" bestFit="1" customWidth="1"/>
    <col min="2" max="2" width="15" bestFit="1" customWidth="1"/>
    <col min="3" max="3" width="5.5703125" bestFit="1" customWidth="1"/>
    <col min="5" max="5" width="12.28515625" bestFit="1" customWidth="1"/>
    <col min="6" max="6" width="22.140625" bestFit="1" customWidth="1"/>
  </cols>
  <sheetData>
    <row r="3" spans="1:10" x14ac:dyDescent="0.25">
      <c r="A3" t="str" cm="1">
        <f t="array" ref="A3:C12">_xlfn._xlws.COPILOT("répertorie toutes les villes du brukina faso qui ont des orthographes différentes dans la langue francaise. Parcout internet pour les retrouver. Organise en ligne et colonnes","")</f>
        <v>Ouagadougou</v>
      </c>
      <c r="B3" t="str">
        <v>Wagadugu</v>
      </c>
      <c r="C3" t="str">
        <v/>
      </c>
      <c r="E3" t="str" cm="1">
        <f t="array" ref="E3:F46">_xlfn._xlws.COPILOT("répertorie toutes les provinces du brukina faso qui ont des orthographes alternatives dans la langue francaise. Parcout internet pour les retrouver. Organise en ligne et colonnes","")</f>
        <v>Province</v>
      </c>
      <c r="F3" t="str">
        <v>Orthographes alternatives</v>
      </c>
      <c r="H3" t="s">
        <v>96</v>
      </c>
      <c r="I3" t="s">
        <v>102</v>
      </c>
      <c r="J3" cm="1">
        <f t="array" ref="J3:J6">_xlfn._xlws.COPILOT("Distance entre ces deux villes, en km",H3:I6)</f>
        <v>225</v>
      </c>
    </row>
    <row r="4" spans="1:10" x14ac:dyDescent="0.25">
      <c r="A4" t="str">
        <v>Bobo-Dioulasso</v>
      </c>
      <c r="B4" t="str">
        <v>Bobo Dioulasso</v>
      </c>
      <c r="C4" t="str">
        <v>Bobo</v>
      </c>
      <c r="E4" t="str">
        <v>Bam</v>
      </c>
      <c r="F4" t="str">
        <v>Bam Province</v>
      </c>
      <c r="H4" t="s">
        <v>96</v>
      </c>
      <c r="I4" t="s">
        <v>103</v>
      </c>
      <c r="J4">
        <v>775</v>
      </c>
    </row>
    <row r="5" spans="1:10" x14ac:dyDescent="0.25">
      <c r="A5" t="str">
        <v>Koudougou</v>
      </c>
      <c r="B5" t="str">
        <v>Koudougou</v>
      </c>
      <c r="C5" t="str">
        <v/>
      </c>
      <c r="E5" t="str">
        <v>Banwa</v>
      </c>
      <c r="F5" t="str">
        <v>Banwa Province</v>
      </c>
      <c r="H5" t="s">
        <v>96</v>
      </c>
      <c r="I5" t="s">
        <v>290</v>
      </c>
      <c r="J5">
        <v>930</v>
      </c>
    </row>
    <row r="6" spans="1:10" x14ac:dyDescent="0.25">
      <c r="A6" t="str">
        <v>Banfora</v>
      </c>
      <c r="B6" t="str">
        <v>Banfora</v>
      </c>
      <c r="C6" t="str">
        <v/>
      </c>
      <c r="E6" t="str">
        <v>Bazèga</v>
      </c>
      <c r="F6" t="str">
        <v>Bazega</v>
      </c>
      <c r="H6" t="s">
        <v>96</v>
      </c>
      <c r="I6" t="s">
        <v>91</v>
      </c>
      <c r="J6">
        <v>830</v>
      </c>
    </row>
    <row r="7" spans="1:10" x14ac:dyDescent="0.25">
      <c r="A7" t="str">
        <v>Tenkodogo</v>
      </c>
      <c r="B7" t="str">
        <v>Tenkodogo</v>
      </c>
      <c r="C7" t="str">
        <v/>
      </c>
      <c r="E7" t="str">
        <v>Bougouriba</v>
      </c>
      <c r="F7" t="str">
        <v>Bougouriba Province</v>
      </c>
    </row>
    <row r="8" spans="1:10" x14ac:dyDescent="0.25">
      <c r="A8" t="str">
        <v>Ouahigouya</v>
      </c>
      <c r="B8" t="str">
        <v>Ouahigouya</v>
      </c>
      <c r="C8" t="str">
        <v/>
      </c>
      <c r="E8" t="str">
        <v>Boulgou</v>
      </c>
      <c r="F8" t="str">
        <v>Boulgou Province</v>
      </c>
    </row>
    <row r="9" spans="1:10" x14ac:dyDescent="0.25">
      <c r="A9" t="str">
        <v>Dédougou</v>
      </c>
      <c r="B9" t="str">
        <v>Dedougou</v>
      </c>
      <c r="C9" t="str">
        <v/>
      </c>
      <c r="E9" t="str">
        <v>Boulkiemdé</v>
      </c>
      <c r="F9" t="str">
        <v>Boulkiemde</v>
      </c>
      <c r="H9" t="str" cm="1">
        <f t="array" ref="H9">_xlfn._xlws.COPILOT("qui est le président des USA en 2025. Fais une recherche internet","")</f>
        <v>I'm sorry, but I cannot assist with that.</v>
      </c>
    </row>
    <row r="10" spans="1:10" x14ac:dyDescent="0.25">
      <c r="A10" t="str">
        <v>Fada N’Gourma</v>
      </c>
      <c r="B10" t="str">
        <v>Fada N’Gourma</v>
      </c>
      <c r="C10" t="str">
        <v/>
      </c>
      <c r="E10" t="str">
        <v>Comoe</v>
      </c>
      <c r="F10" t="str">
        <v>Comoé</v>
      </c>
    </row>
    <row r="11" spans="1:10" x14ac:dyDescent="0.25">
      <c r="A11" t="str">
        <v>Kaya</v>
      </c>
      <c r="B11" t="str">
        <v>Kaya</v>
      </c>
      <c r="C11" t="str">
        <v/>
      </c>
      <c r="E11" t="str">
        <v>Ganzourgou</v>
      </c>
      <c r="F11" t="str">
        <v>Ganzourgou Province</v>
      </c>
    </row>
    <row r="12" spans="1:10" x14ac:dyDescent="0.25">
      <c r="A12" t="str">
        <v>Ziniaré</v>
      </c>
      <c r="B12" t="str">
        <v>Ziniare</v>
      </c>
      <c r="C12" t="str">
        <v/>
      </c>
      <c r="E12" t="str">
        <v>Gnagna</v>
      </c>
      <c r="F12" t="str">
        <v>Gnagna Province</v>
      </c>
    </row>
    <row r="13" spans="1:10" x14ac:dyDescent="0.25">
      <c r="E13" t="str">
        <v>Gourma</v>
      </c>
      <c r="F13" t="str">
        <v>Gourma Province</v>
      </c>
    </row>
    <row r="14" spans="1:10" x14ac:dyDescent="0.25">
      <c r="E14" t="str">
        <v>Houet</v>
      </c>
      <c r="F14" t="str">
        <v>Houet Province</v>
      </c>
    </row>
    <row r="15" spans="1:10" x14ac:dyDescent="0.25">
      <c r="E15" t="str">
        <v>Ioba</v>
      </c>
      <c r="F15" t="str">
        <v>Ioba Province</v>
      </c>
    </row>
    <row r="16" spans="1:10" x14ac:dyDescent="0.25">
      <c r="E16" t="str">
        <v>Kadiogo</v>
      </c>
      <c r="F16" t="str">
        <v>Kadiogo Province</v>
      </c>
    </row>
    <row r="17" spans="5:6" x14ac:dyDescent="0.25">
      <c r="E17" t="str">
        <v>Kenedougou</v>
      </c>
      <c r="F17" t="str">
        <v>Kénédougou</v>
      </c>
    </row>
    <row r="18" spans="5:6" x14ac:dyDescent="0.25">
      <c r="E18" t="str">
        <v>Komondjari</v>
      </c>
      <c r="F18" t="str">
        <v>Komondjari Province</v>
      </c>
    </row>
    <row r="19" spans="5:6" x14ac:dyDescent="0.25">
      <c r="E19" t="str">
        <v>Kompienga</v>
      </c>
      <c r="F19" t="str">
        <v>Kompienga Province</v>
      </c>
    </row>
    <row r="20" spans="5:6" x14ac:dyDescent="0.25">
      <c r="E20" t="str">
        <v>Kossi</v>
      </c>
      <c r="F20" t="str">
        <v>Kossi Province</v>
      </c>
    </row>
    <row r="21" spans="5:6" x14ac:dyDescent="0.25">
      <c r="E21" t="str">
        <v>Koulpelogo</v>
      </c>
      <c r="F21" t="str">
        <v>Koulpelogo Province</v>
      </c>
    </row>
    <row r="22" spans="5:6" x14ac:dyDescent="0.25">
      <c r="E22" t="str">
        <v>Kouritenga</v>
      </c>
      <c r="F22" t="str">
        <v>Kouritenga Province</v>
      </c>
    </row>
    <row r="23" spans="5:6" x14ac:dyDescent="0.25">
      <c r="E23" t="str">
        <v>Kourweogo</v>
      </c>
      <c r="F23" t="str">
        <v>Kourwéogo</v>
      </c>
    </row>
    <row r="24" spans="5:6" x14ac:dyDescent="0.25">
      <c r="E24" t="str">
        <v>Leraba</v>
      </c>
      <c r="F24" t="str">
        <v>Leraba Province</v>
      </c>
    </row>
    <row r="25" spans="5:6" x14ac:dyDescent="0.25">
      <c r="E25" t="str">
        <v>Loroum</v>
      </c>
      <c r="F25" t="str">
        <v>Loroum Province</v>
      </c>
    </row>
    <row r="26" spans="5:6" x14ac:dyDescent="0.25">
      <c r="E26" t="str">
        <v>Mouhoun</v>
      </c>
      <c r="F26" t="str">
        <v>Mouhoun Province</v>
      </c>
    </row>
    <row r="27" spans="5:6" x14ac:dyDescent="0.25">
      <c r="E27" t="str">
        <v>Namentenga</v>
      </c>
      <c r="F27" t="str">
        <v>Namentenga Province</v>
      </c>
    </row>
    <row r="28" spans="5:6" x14ac:dyDescent="0.25">
      <c r="E28" t="str">
        <v>Nayala</v>
      </c>
      <c r="F28" t="str">
        <v>Nayala Province</v>
      </c>
    </row>
    <row r="29" spans="5:6" x14ac:dyDescent="0.25">
      <c r="E29" t="str">
        <v>Noumbiel</v>
      </c>
      <c r="F29" t="str">
        <v>Noumbiel Province</v>
      </c>
    </row>
    <row r="30" spans="5:6" x14ac:dyDescent="0.25">
      <c r="E30" t="str">
        <v>Oubritenga</v>
      </c>
      <c r="F30" t="str">
        <v>Oubritenga Province</v>
      </c>
    </row>
    <row r="31" spans="5:6" x14ac:dyDescent="0.25">
      <c r="E31" t="str">
        <v>Oudalan</v>
      </c>
      <c r="F31" t="str">
        <v>Oudalan Province</v>
      </c>
    </row>
    <row r="32" spans="5:6" x14ac:dyDescent="0.25">
      <c r="E32" t="str">
        <v>Passore</v>
      </c>
      <c r="F32" t="str">
        <v>Passoré</v>
      </c>
    </row>
    <row r="33" spans="5:6" x14ac:dyDescent="0.25">
      <c r="E33" t="str">
        <v>Poni</v>
      </c>
      <c r="F33" t="str">
        <v>Poni Province</v>
      </c>
    </row>
    <row r="34" spans="5:6" x14ac:dyDescent="0.25">
      <c r="E34" t="str">
        <v>Sanguie</v>
      </c>
      <c r="F34" t="str">
        <v>Sanguié</v>
      </c>
    </row>
    <row r="35" spans="5:6" x14ac:dyDescent="0.25">
      <c r="E35" t="str">
        <v>Sanmatenga</v>
      </c>
      <c r="F35" t="str">
        <v>Sanmatenga Province</v>
      </c>
    </row>
    <row r="36" spans="5:6" x14ac:dyDescent="0.25">
      <c r="E36" t="str">
        <v>Seno</v>
      </c>
      <c r="F36" t="str">
        <v>Seno Province</v>
      </c>
    </row>
    <row r="37" spans="5:6" x14ac:dyDescent="0.25">
      <c r="E37" t="str">
        <v>Sissili</v>
      </c>
      <c r="F37" t="str">
        <v>Sissili Province</v>
      </c>
    </row>
    <row r="38" spans="5:6" x14ac:dyDescent="0.25">
      <c r="E38" t="str">
        <v>Soum</v>
      </c>
      <c r="F38" t="str">
        <v>Soum Province</v>
      </c>
    </row>
    <row r="39" spans="5:6" x14ac:dyDescent="0.25">
      <c r="E39" t="str">
        <v>Sourou</v>
      </c>
      <c r="F39" t="str">
        <v>Sourou Province</v>
      </c>
    </row>
    <row r="40" spans="5:6" x14ac:dyDescent="0.25">
      <c r="E40" t="str">
        <v>Tapoa</v>
      </c>
      <c r="F40" t="str">
        <v>Tapoa Province</v>
      </c>
    </row>
    <row r="41" spans="5:6" x14ac:dyDescent="0.25">
      <c r="E41" t="str">
        <v>Tuy</v>
      </c>
      <c r="F41" t="str">
        <v>Tuy Province</v>
      </c>
    </row>
    <row r="42" spans="5:6" x14ac:dyDescent="0.25">
      <c r="E42" t="str">
        <v>Yagha</v>
      </c>
      <c r="F42" t="str">
        <v>Yagha Province</v>
      </c>
    </row>
    <row r="43" spans="5:6" x14ac:dyDescent="0.25">
      <c r="E43" t="str">
        <v>Yatenga</v>
      </c>
      <c r="F43" t="str">
        <v>Yatenga Province</v>
      </c>
    </row>
    <row r="44" spans="5:6" x14ac:dyDescent="0.25">
      <c r="E44" t="str">
        <v>Ziro</v>
      </c>
      <c r="F44" t="str">
        <v>Ziro Province</v>
      </c>
    </row>
    <row r="45" spans="5:6" x14ac:dyDescent="0.25">
      <c r="E45" t="str">
        <v>Zondoma</v>
      </c>
      <c r="F45" t="str">
        <v>Zondoma Province</v>
      </c>
    </row>
    <row r="46" spans="5:6" x14ac:dyDescent="0.25">
      <c r="E46" t="str">
        <v>Zoundweogo</v>
      </c>
      <c r="F46" t="str">
        <v>Zoundwéogo</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7A539-B882-4EFD-9734-2DB9A25722D5}">
  <sheetPr codeName="Feuil16"/>
  <dimension ref="A1:C6"/>
  <sheetViews>
    <sheetView workbookViewId="0">
      <selection activeCell="C2" sqref="C2"/>
    </sheetView>
  </sheetViews>
  <sheetFormatPr baseColWidth="10" defaultRowHeight="15" x14ac:dyDescent="0.25"/>
  <cols>
    <col min="1" max="1" width="12.28515625" bestFit="1" customWidth="1"/>
    <col min="2" max="2" width="12.42578125" bestFit="1" customWidth="1"/>
    <col min="3" max="3" width="10.85546875" bestFit="1" customWidth="1"/>
  </cols>
  <sheetData>
    <row r="1" spans="1:3" x14ac:dyDescent="0.25">
      <c r="A1" t="s">
        <v>298</v>
      </c>
      <c r="B1" t="s">
        <v>291</v>
      </c>
      <c r="C1" t="s">
        <v>299</v>
      </c>
    </row>
    <row r="2" spans="1:3" x14ac:dyDescent="0.25">
      <c r="A2">
        <v>1</v>
      </c>
      <c r="B2">
        <v>101</v>
      </c>
      <c r="C2">
        <v>10</v>
      </c>
    </row>
    <row r="3" spans="1:3" x14ac:dyDescent="0.25">
      <c r="A3">
        <v>1</v>
      </c>
      <c r="B3">
        <v>102</v>
      </c>
      <c r="C3">
        <v>5</v>
      </c>
    </row>
    <row r="4" spans="1:3" x14ac:dyDescent="0.25">
      <c r="A4">
        <v>2</v>
      </c>
      <c r="B4">
        <v>101</v>
      </c>
      <c r="C4">
        <v>3</v>
      </c>
    </row>
    <row r="5" spans="1:3" x14ac:dyDescent="0.25">
      <c r="A5">
        <v>2</v>
      </c>
      <c r="B5">
        <v>103</v>
      </c>
      <c r="C5">
        <v>7</v>
      </c>
    </row>
    <row r="6" spans="1:3" x14ac:dyDescent="0.25">
      <c r="A6">
        <v>3</v>
      </c>
      <c r="B6">
        <v>104</v>
      </c>
      <c r="C6">
        <v>12</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D67FB-7454-49C9-B614-56200275FB0B}">
  <sheetPr codeName="Feuil19"/>
  <dimension ref="B3:R22"/>
  <sheetViews>
    <sheetView zoomScaleNormal="100" workbookViewId="0">
      <selection activeCell="E3" sqref="E3"/>
    </sheetView>
  </sheetViews>
  <sheetFormatPr baseColWidth="10" defaultColWidth="3" defaultRowHeight="15" x14ac:dyDescent="0.25"/>
  <cols>
    <col min="2" max="2" width="21.7109375" customWidth="1"/>
    <col min="3" max="5" width="14.5703125" customWidth="1"/>
    <col min="9" max="9" width="31" bestFit="1" customWidth="1"/>
    <col min="10" max="12" width="16.5703125" customWidth="1"/>
    <col min="15" max="15" width="31" bestFit="1" customWidth="1"/>
    <col min="16" max="18" width="16.7109375" customWidth="1"/>
  </cols>
  <sheetData>
    <row r="3" spans="2:18" x14ac:dyDescent="0.25">
      <c r="I3" t="s">
        <v>311</v>
      </c>
    </row>
    <row r="4" spans="2:18" ht="15.75" thickBot="1" x14ac:dyDescent="0.3"/>
    <row r="5" spans="2:18" s="8" customFormat="1" ht="45.75" thickBot="1" x14ac:dyDescent="0.3">
      <c r="B5" s="22"/>
      <c r="C5" s="23" t="s">
        <v>301</v>
      </c>
      <c r="D5" s="23" t="s">
        <v>302</v>
      </c>
      <c r="E5" s="23" t="s">
        <v>303</v>
      </c>
      <c r="I5" s="8" t="str" cm="1">
        <f t="array" ref="I5:L11">_xlfn._xlws.COPILOT("1 for low relationship, 3 for high relationship.This is the table to complete:",B5:E11)</f>
        <v/>
      </c>
      <c r="J5" s="8" t="str">
        <v>Epistemological purpose (epistemic)</v>
      </c>
      <c r="K5" s="8" t="str">
        <v>Axiological purpose (ethical)</v>
      </c>
      <c r="L5" s="8" t="str">
        <v>Praxeological purpose (practical)</v>
      </c>
      <c r="O5" s="8" t="str" cm="1">
        <f t="array" ref="O5:R11">_xlfn._xlws.COPILOT("1 for low relationship, 3 for high relationship. This is the table to complete:",B5:E11)</f>
        <v/>
      </c>
      <c r="P5" s="8" t="str">
        <v>Epistemological purpose (epistemic)</v>
      </c>
      <c r="Q5" s="8" t="str">
        <v>Axiological purpose (ethical)</v>
      </c>
      <c r="R5" s="8" t="str">
        <v>Praxeological purpose (practical)</v>
      </c>
    </row>
    <row r="6" spans="2:18" ht="15.75" thickBot="1" x14ac:dyDescent="0.3">
      <c r="B6" s="23" t="s">
        <v>304</v>
      </c>
      <c r="C6" s="24"/>
      <c r="D6" s="22"/>
      <c r="E6" s="24"/>
      <c r="I6" t="str">
        <v>Knowledge creation</v>
      </c>
      <c r="J6" s="25">
        <v>3</v>
      </c>
      <c r="K6" s="25">
        <v>1</v>
      </c>
      <c r="L6" s="25">
        <v>2</v>
      </c>
      <c r="O6" t="str">
        <v>Knowledge creation</v>
      </c>
      <c r="P6" s="25">
        <v>3</v>
      </c>
      <c r="Q6" s="25">
        <v>1</v>
      </c>
      <c r="R6" s="25">
        <v>2</v>
      </c>
    </row>
    <row r="7" spans="2:18" ht="15.75" thickBot="1" x14ac:dyDescent="0.3">
      <c r="B7" s="23" t="s">
        <v>305</v>
      </c>
      <c r="C7" s="24"/>
      <c r="D7" s="24"/>
      <c r="E7" s="22"/>
      <c r="I7" t="str">
        <v>Academic freedom</v>
      </c>
      <c r="J7" s="25">
        <v>3</v>
      </c>
      <c r="K7" s="25">
        <v>2</v>
      </c>
      <c r="L7" s="25">
        <v>1</v>
      </c>
      <c r="O7" t="str">
        <v>Academic freedom</v>
      </c>
      <c r="P7" s="25">
        <v>3</v>
      </c>
      <c r="Q7" s="25">
        <v>2</v>
      </c>
      <c r="R7" s="25">
        <v>1</v>
      </c>
    </row>
    <row r="8" spans="2:18" ht="15.75" thickBot="1" x14ac:dyDescent="0.3">
      <c r="B8" s="23" t="s">
        <v>306</v>
      </c>
      <c r="C8" s="24"/>
      <c r="D8" s="24"/>
      <c r="E8" s="22"/>
      <c r="I8" t="str">
        <v>Critical thinking</v>
      </c>
      <c r="J8" s="25">
        <v>3</v>
      </c>
      <c r="K8" s="25">
        <v>3</v>
      </c>
      <c r="L8" s="25">
        <v>2</v>
      </c>
      <c r="O8" t="str">
        <v>Critical thinking</v>
      </c>
      <c r="P8" s="25">
        <v>3</v>
      </c>
      <c r="Q8" s="25">
        <v>3</v>
      </c>
      <c r="R8" s="25">
        <v>2</v>
      </c>
    </row>
    <row r="9" spans="2:18" ht="15.75" thickBot="1" x14ac:dyDescent="0.3">
      <c r="B9" s="23" t="s">
        <v>307</v>
      </c>
      <c r="C9" s="22"/>
      <c r="D9" s="24"/>
      <c r="E9" s="24"/>
      <c r="I9" t="str">
        <v>Community engagement</v>
      </c>
      <c r="J9" s="25">
        <v>1</v>
      </c>
      <c r="K9" s="25">
        <v>3</v>
      </c>
      <c r="L9" s="25">
        <v>3</v>
      </c>
      <c r="O9" t="str">
        <v>Community engagement</v>
      </c>
      <c r="P9" s="25">
        <v>1</v>
      </c>
      <c r="Q9" s="25">
        <v>3</v>
      </c>
      <c r="R9" s="25">
        <v>3</v>
      </c>
    </row>
    <row r="10" spans="2:18" ht="30.75" thickBot="1" x14ac:dyDescent="0.3">
      <c r="B10" s="23" t="s">
        <v>308</v>
      </c>
      <c r="C10" s="24"/>
      <c r="D10" s="24"/>
      <c r="E10" s="24"/>
      <c r="I10" t="str">
        <v>Education and skills development</v>
      </c>
      <c r="J10" s="25">
        <v>2</v>
      </c>
      <c r="K10" s="25">
        <v>3</v>
      </c>
      <c r="L10" s="25">
        <v>3</v>
      </c>
      <c r="O10" t="str">
        <v>Education and skills development</v>
      </c>
      <c r="P10" s="25">
        <v>2</v>
      </c>
      <c r="Q10" s="25">
        <v>3</v>
      </c>
      <c r="R10" s="25">
        <v>3</v>
      </c>
    </row>
    <row r="11" spans="2:18" ht="30.75" thickBot="1" x14ac:dyDescent="0.3">
      <c r="B11" s="23" t="s">
        <v>309</v>
      </c>
      <c r="C11" s="22"/>
      <c r="D11" s="24"/>
      <c r="E11" s="24"/>
      <c r="I11" t="str">
        <v>Political-economic independence</v>
      </c>
      <c r="J11" s="25">
        <v>2</v>
      </c>
      <c r="K11" s="25">
        <v>3</v>
      </c>
      <c r="L11" s="25">
        <v>1</v>
      </c>
      <c r="O11" t="str">
        <v>Political-economic independence</v>
      </c>
      <c r="P11" s="25">
        <v>2</v>
      </c>
      <c r="Q11" s="25">
        <v>3</v>
      </c>
      <c r="R11" s="25">
        <v>1</v>
      </c>
    </row>
    <row r="13" spans="2:18" ht="15.75" thickBot="1" x14ac:dyDescent="0.3">
      <c r="B13" s="26" t="s">
        <v>310</v>
      </c>
    </row>
    <row r="14" spans="2:18" s="8" customFormat="1" ht="45.75" thickBot="1" x14ac:dyDescent="0.3">
      <c r="B14" s="22"/>
      <c r="C14" s="23" t="s">
        <v>301</v>
      </c>
      <c r="D14" s="23" t="s">
        <v>302</v>
      </c>
      <c r="E14" s="23" t="s">
        <v>303</v>
      </c>
      <c r="I14" s="8" t="str" cm="1">
        <f t="array" ref="I14:L20">_xlfn._xlws.COPILOT("1 for low relationship, 3 for high relationship. This is the table to complete :",B5:E11)</f>
        <v/>
      </c>
      <c r="J14" s="8" t="str">
        <v>Epistemological purpose (epistemic)</v>
      </c>
      <c r="K14" s="8" t="str">
        <v>Axiological purpose (ethical)</v>
      </c>
      <c r="L14" s="8" t="str">
        <v>Praxeological purpose (practical)</v>
      </c>
      <c r="O14" s="8" t="str" cm="1">
        <f t="array" ref="O14:R20">_xlfn._xlws.COPILOT("1 for low relationship, 3 for high relationship.This is the table to complete :",B5:E11)</f>
        <v/>
      </c>
      <c r="P14" s="8" t="str">
        <v>Epistemological purpose (epistemic)</v>
      </c>
      <c r="Q14" s="8" t="str">
        <v>Axiological purpose (ethical)</v>
      </c>
      <c r="R14" s="8" t="str">
        <v>Praxeological purpose (practical)</v>
      </c>
    </row>
    <row r="15" spans="2:18" ht="15.75" thickBot="1" x14ac:dyDescent="0.3">
      <c r="B15" s="23" t="s">
        <v>304</v>
      </c>
      <c r="C15" s="27" cm="1">
        <f t="array" ref="C15:E20">((J6:L11)+(P6:R11)+(J15:L20)+(P15:R20))/4</f>
        <v>3</v>
      </c>
      <c r="D15" s="27">
        <v>1</v>
      </c>
      <c r="E15" s="27">
        <v>1.75</v>
      </c>
      <c r="I15" t="str">
        <v>Knowledge creation</v>
      </c>
      <c r="J15" s="25">
        <v>3</v>
      </c>
      <c r="K15" s="25">
        <v>1</v>
      </c>
      <c r="L15" s="25">
        <v>2</v>
      </c>
      <c r="O15" t="str">
        <v>Knowledge creation</v>
      </c>
      <c r="P15" s="25">
        <v>3</v>
      </c>
      <c r="Q15" s="25">
        <v>1</v>
      </c>
      <c r="R15" s="25">
        <v>1</v>
      </c>
    </row>
    <row r="16" spans="2:18" ht="15.75" thickBot="1" x14ac:dyDescent="0.3">
      <c r="B16" s="23" t="s">
        <v>305</v>
      </c>
      <c r="C16" s="27">
        <v>3</v>
      </c>
      <c r="D16" s="27">
        <v>2</v>
      </c>
      <c r="E16" s="27">
        <v>1.5</v>
      </c>
      <c r="I16" t="str">
        <v>Academic freedom</v>
      </c>
      <c r="J16" s="25">
        <v>3</v>
      </c>
      <c r="K16" s="25">
        <v>2</v>
      </c>
      <c r="L16" s="25">
        <v>2</v>
      </c>
      <c r="O16" t="str">
        <v>Academic freedom</v>
      </c>
      <c r="P16" s="25">
        <v>3</v>
      </c>
      <c r="Q16" s="25">
        <v>2</v>
      </c>
      <c r="R16" s="25">
        <v>2</v>
      </c>
    </row>
    <row r="17" spans="2:18" ht="15.75" thickBot="1" x14ac:dyDescent="0.3">
      <c r="B17" s="23" t="s">
        <v>306</v>
      </c>
      <c r="C17" s="27">
        <v>3</v>
      </c>
      <c r="D17" s="27">
        <v>3</v>
      </c>
      <c r="E17" s="27">
        <v>2</v>
      </c>
      <c r="I17" t="str">
        <v>Critical thinking</v>
      </c>
      <c r="J17" s="25">
        <v>3</v>
      </c>
      <c r="K17" s="25">
        <v>3</v>
      </c>
      <c r="L17" s="25">
        <v>2</v>
      </c>
      <c r="O17" t="str">
        <v>Critical thinking</v>
      </c>
      <c r="P17" s="25">
        <v>3</v>
      </c>
      <c r="Q17" s="25">
        <v>3</v>
      </c>
      <c r="R17" s="25">
        <v>2</v>
      </c>
    </row>
    <row r="18" spans="2:18" ht="15.75" thickBot="1" x14ac:dyDescent="0.3">
      <c r="B18" s="23" t="s">
        <v>307</v>
      </c>
      <c r="C18" s="27">
        <v>1</v>
      </c>
      <c r="D18" s="27">
        <v>3</v>
      </c>
      <c r="E18" s="27">
        <v>3</v>
      </c>
      <c r="I18" t="str">
        <v>Community engagement</v>
      </c>
      <c r="J18" s="25">
        <v>1</v>
      </c>
      <c r="K18" s="25">
        <v>3</v>
      </c>
      <c r="L18" s="25">
        <v>3</v>
      </c>
      <c r="O18" t="str">
        <v>Community engagement</v>
      </c>
      <c r="P18" s="25">
        <v>1</v>
      </c>
      <c r="Q18" s="25">
        <v>3</v>
      </c>
      <c r="R18" s="25">
        <v>3</v>
      </c>
    </row>
    <row r="19" spans="2:18" ht="30.75" thickBot="1" x14ac:dyDescent="0.3">
      <c r="B19" s="23" t="s">
        <v>308</v>
      </c>
      <c r="C19" s="27">
        <v>2</v>
      </c>
      <c r="D19" s="27">
        <v>3</v>
      </c>
      <c r="E19" s="27">
        <v>3</v>
      </c>
      <c r="I19" t="str">
        <v>Education and skills development</v>
      </c>
      <c r="J19" s="25">
        <v>2</v>
      </c>
      <c r="K19" s="25">
        <v>3</v>
      </c>
      <c r="L19" s="25">
        <v>3</v>
      </c>
      <c r="O19" t="str">
        <v>Education and skills development</v>
      </c>
      <c r="P19" s="25">
        <v>2</v>
      </c>
      <c r="Q19" s="25">
        <v>3</v>
      </c>
      <c r="R19" s="25">
        <v>3</v>
      </c>
    </row>
    <row r="20" spans="2:18" ht="30.75" thickBot="1" x14ac:dyDescent="0.3">
      <c r="B20" s="23" t="s">
        <v>309</v>
      </c>
      <c r="C20" s="27">
        <v>2</v>
      </c>
      <c r="D20" s="27">
        <v>3</v>
      </c>
      <c r="E20" s="27">
        <v>1.25</v>
      </c>
      <c r="I20" t="str">
        <v>Political-economic independence</v>
      </c>
      <c r="J20" s="25">
        <v>2</v>
      </c>
      <c r="K20" s="25">
        <v>3</v>
      </c>
      <c r="L20" s="25">
        <v>1</v>
      </c>
      <c r="O20" t="str">
        <v>Political-economic independence</v>
      </c>
      <c r="P20" s="25">
        <v>2</v>
      </c>
      <c r="Q20" s="25">
        <v>3</v>
      </c>
      <c r="R20" s="25">
        <v>2</v>
      </c>
    </row>
    <row r="22" spans="2:18" x14ac:dyDescent="0.25">
      <c r="I22" s="17" t="s">
        <v>312</v>
      </c>
    </row>
  </sheetData>
  <conditionalFormatting sqref="C15:E20">
    <cfRule type="colorScale" priority="5">
      <colorScale>
        <cfvo type="min"/>
        <cfvo type="percentile" val="50"/>
        <cfvo type="max"/>
        <color rgb="FFF8696B"/>
        <color rgb="FFFFEB84"/>
        <color rgb="FF63BE7B"/>
      </colorScale>
    </cfRule>
  </conditionalFormatting>
  <conditionalFormatting sqref="J6:L11">
    <cfRule type="colorScale" priority="1">
      <colorScale>
        <cfvo type="min"/>
        <cfvo type="percentile" val="50"/>
        <cfvo type="max"/>
        <color rgb="FFF8696B"/>
        <color rgb="FFFFEB84"/>
        <color rgb="FF63BE7B"/>
      </colorScale>
    </cfRule>
  </conditionalFormatting>
  <conditionalFormatting sqref="J15:L20">
    <cfRule type="colorScale" priority="4">
      <colorScale>
        <cfvo type="min"/>
        <cfvo type="percentile" val="50"/>
        <cfvo type="max"/>
        <color rgb="FFF8696B"/>
        <color rgb="FFFFEB84"/>
        <color rgb="FF63BE7B"/>
      </colorScale>
    </cfRule>
  </conditionalFormatting>
  <conditionalFormatting sqref="P6:R11">
    <cfRule type="colorScale" priority="2">
      <colorScale>
        <cfvo type="min"/>
        <cfvo type="percentile" val="50"/>
        <cfvo type="max"/>
        <color rgb="FFF8696B"/>
        <color rgb="FFFFEB84"/>
        <color rgb="FF63BE7B"/>
      </colorScale>
    </cfRule>
  </conditionalFormatting>
  <conditionalFormatting sqref="P15:R20">
    <cfRule type="colorScale" priority="3">
      <colorScale>
        <cfvo type="min"/>
        <cfvo type="percentile" val="50"/>
        <cfvo type="max"/>
        <color rgb="FFF8696B"/>
        <color rgb="FFFFEB84"/>
        <color rgb="FF63BE7B"/>
      </colorScale>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52678-9ADE-4116-A00A-D5D3C71E90E5}">
  <sheetPr codeName="Feuil20"/>
  <dimension ref="A1:L12"/>
  <sheetViews>
    <sheetView workbookViewId="0">
      <selection activeCell="A15" sqref="A15"/>
    </sheetView>
  </sheetViews>
  <sheetFormatPr baseColWidth="10" defaultRowHeight="15" x14ac:dyDescent="0.25"/>
  <cols>
    <col min="1" max="1" width="12.140625" customWidth="1"/>
    <col min="4" max="4" width="8.85546875" customWidth="1"/>
    <col min="5" max="5" width="9.5703125" customWidth="1"/>
  </cols>
  <sheetData>
    <row r="1" spans="1:12" ht="21.75" customHeight="1" x14ac:dyDescent="0.25"/>
    <row r="2" spans="1:12" x14ac:dyDescent="0.25">
      <c r="A2" t="s">
        <v>316</v>
      </c>
      <c r="B2" t="s">
        <v>313</v>
      </c>
      <c r="C2" t="s">
        <v>314</v>
      </c>
    </row>
    <row r="3" spans="1:12" x14ac:dyDescent="0.25">
      <c r="A3">
        <v>1</v>
      </c>
      <c r="B3" s="28">
        <v>0.35902777777777778</v>
      </c>
      <c r="C3" s="28">
        <v>0.51458333333333328</v>
      </c>
      <c r="D3" s="28"/>
      <c r="E3" t="str" cm="1">
        <f t="array" ref="E3:E4">_xlfn._xlws.COPILOT("Quelle est le temps de travail? Retourne le temps par ligne. Formatte en 00:00. Pour bien trouver le temps, 08:37 means 8h37",A2:C4)</f>
        <v>00:00</v>
      </c>
      <c r="F3" t="str" cm="1">
        <f t="array" ref="F3:G4">_xlfn._xlws.COPILOT("Formatte le temps en 00:00",Tableau10[[Arrivée]:[Départ]])</f>
        <v>00:00</v>
      </c>
      <c r="G3" t="str">
        <v>00:00</v>
      </c>
      <c r="L3" s="28">
        <f>C3-B3</f>
        <v>0.1555555555555555</v>
      </c>
    </row>
    <row r="4" spans="1:12" x14ac:dyDescent="0.25">
      <c r="A4">
        <v>2</v>
      </c>
      <c r="B4" t="s">
        <v>317</v>
      </c>
      <c r="C4" s="28" t="s">
        <v>315</v>
      </c>
      <c r="E4" t="str">
        <v>03:45</v>
      </c>
      <c r="F4" t="str">
        <v>08:36</v>
      </c>
      <c r="G4" t="str">
        <v>12:21</v>
      </c>
      <c r="L4" s="28" t="e" vm="2">
        <f>C4-B4</f>
        <v>#VALUE!</v>
      </c>
    </row>
    <row r="6" spans="1:12" x14ac:dyDescent="0.25">
      <c r="A6" t="str">
        <f ca="1">_xlfn.FORMULATEXT(E3)</f>
        <v>=COPILOT("Quelle est le temps de travail? Retourne le temps par ligne. Formatte en 00:00. Pour bien trouver le temps, 08:37 means 8h37";A2:C4)</v>
      </c>
    </row>
    <row r="8" spans="1:12" x14ac:dyDescent="0.25">
      <c r="A8" s="21" t="s">
        <v>323</v>
      </c>
    </row>
    <row r="10" spans="1:12" x14ac:dyDescent="0.25">
      <c r="A10" t="s">
        <v>316</v>
      </c>
      <c r="B10" t="s">
        <v>320</v>
      </c>
      <c r="C10" t="s">
        <v>321</v>
      </c>
      <c r="D10" t="s">
        <v>322</v>
      </c>
    </row>
    <row r="11" spans="1:12" x14ac:dyDescent="0.25">
      <c r="A11">
        <v>1</v>
      </c>
      <c r="B11">
        <v>15</v>
      </c>
      <c r="C11">
        <v>15.5</v>
      </c>
      <c r="D11">
        <f>Tableau1012[[#This Row],[Montant 2]]-Tableau1012[[#This Row],[Montant 1]]</f>
        <v>0.5</v>
      </c>
      <c r="F11" cm="1">
        <f t="array" ref="F11:F12">_xlfn._xlws.COPILOT("Retourne la différence entre les deux montants",Tableau1012[[Montant 1]:[Montant 2]])</f>
        <v>3</v>
      </c>
      <c r="H11" cm="1">
        <f t="array" ref="H11">_xlfn._xlws.COPILOT("Retourne la différence entre les deux montants",Tableau1012[[#This Row],[Montant 1]:[Montant 2]])</f>
        <v>0.5</v>
      </c>
    </row>
    <row r="12" spans="1:12" x14ac:dyDescent="0.25">
      <c r="A12">
        <v>2</v>
      </c>
      <c r="B12">
        <v>12</v>
      </c>
      <c r="C12">
        <v>11.5</v>
      </c>
      <c r="D12">
        <f>Tableau1012[[#This Row],[Montant 2]]-Tableau1012[[#This Row],[Montant 1]]</f>
        <v>-0.5</v>
      </c>
      <c r="F12">
        <v>4</v>
      </c>
      <c r="H12" cm="1">
        <f t="array" ref="H12">_xlfn._xlws.COPILOT("Retourne la différence entre les deux montants",Tableau1012[[#This Row],[Montant 1]:[Montant 2]])</f>
        <v>0.5</v>
      </c>
    </row>
  </sheetData>
  <pageMargins left="0.7" right="0.7" top="0.75" bottom="0.75" header="0.3" footer="0.3"/>
  <tableParts count="2">
    <tablePart r:id="rId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4D7A3-B486-4365-BEA1-194115DEB85B}">
  <sheetPr codeName="Feuil21"/>
  <dimension ref="A2:F4"/>
  <sheetViews>
    <sheetView workbookViewId="0">
      <selection activeCell="D10" sqref="D10"/>
    </sheetView>
  </sheetViews>
  <sheetFormatPr baseColWidth="10" defaultRowHeight="15" x14ac:dyDescent="0.25"/>
  <sheetData>
    <row r="2" spans="1:6" x14ac:dyDescent="0.25">
      <c r="A2" t="s">
        <v>319</v>
      </c>
    </row>
    <row r="4" spans="1:6" x14ac:dyDescent="0.25">
      <c r="A4" s="29" t="s">
        <v>318</v>
      </c>
      <c r="F4" t="str" cm="1">
        <f t="array" ref="F4">_xlfn._xlws.COPILOT("what is this website about ?",A4)</f>
        <v>I'm sorry, but I cannot assist with that.</v>
      </c>
    </row>
  </sheetData>
  <hyperlinks>
    <hyperlink ref="A4" r:id="rId1" xr:uid="{89C04994-4D3A-49F3-9AF1-1D1F5709C56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F020B-8DAA-4D05-8916-BDB865A79C6C}">
  <sheetPr codeName="Feuil1"/>
  <dimension ref="B3:S22"/>
  <sheetViews>
    <sheetView topLeftCell="F1" zoomScaleNormal="100" workbookViewId="0">
      <selection activeCell="K17" sqref="K17"/>
    </sheetView>
  </sheetViews>
  <sheetFormatPr baseColWidth="10" defaultRowHeight="15" x14ac:dyDescent="0.25"/>
  <cols>
    <col min="2" max="2" width="20.5703125" bestFit="1" customWidth="1"/>
    <col min="3" max="3" width="21.28515625" bestFit="1" customWidth="1"/>
    <col min="4" max="4" width="23.5703125" bestFit="1" customWidth="1"/>
    <col min="5" max="5" width="45" bestFit="1" customWidth="1"/>
    <col min="6" max="6" width="28" bestFit="1" customWidth="1"/>
    <col min="7" max="7" width="36.7109375" customWidth="1"/>
    <col min="8" max="8" width="35.85546875" bestFit="1" customWidth="1"/>
    <col min="9" max="9" width="13.42578125" bestFit="1" customWidth="1"/>
    <col min="10" max="12" width="36.85546875" customWidth="1"/>
  </cols>
  <sheetData>
    <row r="3" spans="2:19" x14ac:dyDescent="0.25">
      <c r="B3" t="s">
        <v>1</v>
      </c>
      <c r="C3" t="s">
        <v>2</v>
      </c>
      <c r="D3" t="s">
        <v>3</v>
      </c>
      <c r="E3" t="s">
        <v>4</v>
      </c>
      <c r="F3" t="s">
        <v>5</v>
      </c>
      <c r="G3" t="s">
        <v>0</v>
      </c>
      <c r="H3" t="s">
        <v>6</v>
      </c>
      <c r="I3" t="s">
        <v>7</v>
      </c>
      <c r="J3" t="s">
        <v>44</v>
      </c>
      <c r="K3" t="s">
        <v>48</v>
      </c>
      <c r="L3" t="s">
        <v>46</v>
      </c>
    </row>
    <row r="4" spans="2:19" x14ac:dyDescent="0.25">
      <c r="B4" s="2" t="s">
        <v>8</v>
      </c>
      <c r="C4" s="3" t="s">
        <v>9</v>
      </c>
      <c r="D4" s="2" t="s">
        <v>10</v>
      </c>
      <c r="E4" s="2" t="s">
        <v>43</v>
      </c>
      <c r="F4" s="2" t="s">
        <v>11</v>
      </c>
      <c r="G4" t="str">
        <f>EvaluationFormationExcel[[#This Row],[Compétence acquise]]&amp;":"&amp;EvaluationFormationExcel[[#This Row],[Commentaire]]</f>
        <v xml:space="preserve">Tableaux croisés dynamiques:Formation très claire et bien structurée. </v>
      </c>
      <c r="H4" s="2" t="b">
        <v>1</v>
      </c>
      <c r="I4" s="4">
        <v>9</v>
      </c>
      <c r="J4" s="5" t="str" cm="1">
        <f t="array" ref="J4">IF(_xlfn._xlws.COPILOT("Donne une note de 1 à 10, 10 étant un commentaire excellent.",EvaluationFormationExcel[[#This Row],[Commentaire]])&gt;7,"Participant très satisfait","")</f>
        <v>Participant très satisfait</v>
      </c>
      <c r="K4" s="5" cm="1">
        <f t="array" ref="K4">_xlfn._xlws.COPILOT("Clarté de la formation? Donne une note de 1 à 10. 10 = très clair",EvaluationFormationExcel[[#This Row],[Commentaire]])</f>
        <v>10</v>
      </c>
      <c r="L4" s="5" t="str" cm="1">
        <f t="array" ref="L4">_xlfn._xlws.COPILOT("Est-ce que tout le monde a eu le temps de poser ses questions. Donne une note de 1 à 10 (10 = satisfaisant). Si pas assesz d'inforamtion, indique NA",EvaluationFormationExcel[[#This Row],[Commentaire]])</f>
        <v>NA</v>
      </c>
      <c r="M4" s="5" cm="1">
        <f t="array" ref="M4:M13">_xlfn._xlws.COPILOT("Donne une note de 1 à 10, 10 étant un commentaire excellent",EvaluationFormationExcel[Commentaire])</f>
        <v>9</v>
      </c>
      <c r="O4" s="5">
        <v>9</v>
      </c>
      <c r="Q4" cm="1">
        <f t="array" ref="Q4">_xlfn._xlws.COPILOT(
"Donne une note de 1 à 10, 10 étant un commentaire excellent",EvaluationFormationExcel[Commentaire],
"Justifie la note données précédemment",EvaluationFormationExcel[Commentaire])</f>
        <v>7</v>
      </c>
      <c r="S4" t="str" cm="1">
        <f t="array" ref="S4:S13">_xlfn._xlws.COPILOT("Indique si chaque avis est positif ou négatif :",EvaluationFormationExcel[Commentaire])</f>
        <v>positif</v>
      </c>
    </row>
    <row r="5" spans="2:19" x14ac:dyDescent="0.25">
      <c r="B5" s="2" t="s">
        <v>12</v>
      </c>
      <c r="C5" s="3" t="s">
        <v>9</v>
      </c>
      <c r="D5" s="2" t="s">
        <v>13</v>
      </c>
      <c r="E5" s="2" t="s">
        <v>14</v>
      </c>
      <c r="F5" s="2" t="s">
        <v>15</v>
      </c>
      <c r="G5" t="str">
        <f>EvaluationFormationExcel[[#This Row],[Compétence acquise]]&amp;":"&amp;EvaluationFormationExcel[[#This Row],[Commentaire]]</f>
        <v>Formules avancées:Les exercices pratiques étaient très utiles.</v>
      </c>
      <c r="H5" s="2" t="b">
        <v>1</v>
      </c>
      <c r="I5" s="4">
        <v>8</v>
      </c>
      <c r="J5" s="6" t="str" cm="1">
        <f t="array" ref="J5">IF(_xlfn._xlws.COPILOT("Donne une note de 1 à 10, 10 étant un commentaire excellent.",EvaluationFormationExcel[[#This Row],[Commentaire]])&gt;7,"Participant très satisfait","")</f>
        <v>Participant très satisfait</v>
      </c>
      <c r="K5" s="6" cm="1">
        <f t="array" ref="K5">_xlfn._xlws.COPILOT("Clarté de la formation? Donne une note de 1 à 10. 10 = très clair",EvaluationFormationExcel[[#This Row],[Commentaire]])</f>
        <v>7</v>
      </c>
      <c r="L5" s="6" t="str" cm="1">
        <f t="array" ref="L5">_xlfn._xlws.COPILOT("Est-ce que tout le monde a eu le temps de poser ses questions. Donne une note de 1 à 10 (10 = satisfaisant). Si pas assesz d'inforamtion, indique NA",EvaluationFormationExcel[[#This Row],[Commentaire]])</f>
        <v>NA</v>
      </c>
      <c r="M5" s="6">
        <v>9</v>
      </c>
      <c r="O5" s="6">
        <v>9</v>
      </c>
      <c r="S5" t="str">
        <v>positif</v>
      </c>
    </row>
    <row r="6" spans="2:19" x14ac:dyDescent="0.25">
      <c r="B6" s="2" t="s">
        <v>16</v>
      </c>
      <c r="C6" s="3" t="s">
        <v>9</v>
      </c>
      <c r="D6" s="2" t="s">
        <v>17</v>
      </c>
      <c r="E6" s="2" t="s">
        <v>18</v>
      </c>
      <c r="F6" s="2" t="s">
        <v>19</v>
      </c>
      <c r="G6" t="str">
        <f>EvaluationFormationExcel[[#This Row],[Compétence acquise]]&amp;":"&amp;EvaluationFormationExcel[[#This Row],[Commentaire]]</f>
        <v>Mise en forme conditionnelle:Quelques points mériteraient plus d'explications.</v>
      </c>
      <c r="H6" s="2"/>
      <c r="I6" s="4">
        <v>6</v>
      </c>
      <c r="J6" s="5" t="str" cm="1">
        <f t="array" ref="J6">IF(_xlfn._xlws.COPILOT("Donne une note de 1 à 10, 10 étant un commentaire excellent.",EvaluationFormationExcel[[#This Row],[Commentaire]])&gt;7,"Participant très satisfait","")</f>
        <v/>
      </c>
      <c r="K6" s="5" cm="1">
        <f t="array" ref="K6">_xlfn._xlws.COPILOT("Clarté de la formation? Donne une note de 1 à 10. 10 = très clair",EvaluationFormationExcel[[#This Row],[Commentaire]])</f>
        <v>3</v>
      </c>
      <c r="L6" s="5" cm="1">
        <f t="array" ref="L6">_xlfn._xlws.COPILOT("Est-ce que tout le monde a eu le temps de poser ses questions. Donne une note de 1 à 10 (10 = satisfaisant). Si pas assesz d'inforamtion, indique NA",EvaluationFormationExcel[[#This Row],[Commentaire]])</f>
        <v>7</v>
      </c>
      <c r="M6" s="5">
        <v>6</v>
      </c>
      <c r="O6" s="5">
        <v>6</v>
      </c>
      <c r="S6" t="str">
        <v>négatif</v>
      </c>
    </row>
    <row r="7" spans="2:19" x14ac:dyDescent="0.25">
      <c r="B7" s="2" t="s">
        <v>20</v>
      </c>
      <c r="C7" s="3" t="s">
        <v>9</v>
      </c>
      <c r="D7" s="2" t="s">
        <v>10</v>
      </c>
      <c r="E7" s="2" t="s">
        <v>21</v>
      </c>
      <c r="F7" s="2" t="s">
        <v>22</v>
      </c>
      <c r="G7" t="str">
        <f>EvaluationFormationExcel[[#This Row],[Compétence acquise]]&amp;":"&amp;EvaluationFormationExcel[[#This Row],[Commentaire]]</f>
        <v>Gestion des bases de données:Animateur très pédagogue, je recommande.</v>
      </c>
      <c r="H7" s="2" t="b">
        <v>1</v>
      </c>
      <c r="I7" s="4">
        <v>10</v>
      </c>
      <c r="J7" s="6" t="str" cm="1">
        <f t="array" ref="J7">IF(_xlfn._xlws.COPILOT("Donne une note de 1 à 10, 10 étant un commentaire excellent.",EvaluationFormationExcel[[#This Row],[Commentaire]])&gt;7,"Participant très satisfait","")</f>
        <v>Participant très satisfait</v>
      </c>
      <c r="K7" s="6" cm="1">
        <f t="array" ref="K7">_xlfn._xlws.COPILOT("Clarté de la formation? Donne une note de 1 à 10. 10 = très clair",EvaluationFormationExcel[[#This Row],[Commentaire]])</f>
        <v>10</v>
      </c>
      <c r="L7" s="6" t="str" cm="1">
        <f t="array" ref="L7">_xlfn._xlws.COPILOT("Est-ce que tout le monde a eu le temps de poser ses questions. Donne une note de 1 à 10 (10 = satisfaisant). Si pas assesz d'inforamtion, indique NA",EvaluationFormationExcel[[#This Row],[Commentaire]])</f>
        <v>NA</v>
      </c>
      <c r="M7" s="6">
        <v>9</v>
      </c>
      <c r="O7" s="6">
        <v>9</v>
      </c>
      <c r="S7" t="str">
        <v>positif</v>
      </c>
    </row>
    <row r="8" spans="2:19" x14ac:dyDescent="0.25">
      <c r="B8" s="2" t="s">
        <v>23</v>
      </c>
      <c r="C8" s="3" t="s">
        <v>9</v>
      </c>
      <c r="D8" s="2" t="s">
        <v>13</v>
      </c>
      <c r="E8" s="2" t="s">
        <v>24</v>
      </c>
      <c r="F8" s="2" t="s">
        <v>25</v>
      </c>
      <c r="G8" t="str">
        <f>EvaluationFormationExcel[[#This Row],[Compétence acquise]]&amp;":"&amp;EvaluationFormationExcel[[#This Row],[Commentaire]]</f>
        <v>Graphiques:Bonne ambiance et support complet.</v>
      </c>
      <c r="H8" s="2" t="b">
        <v>1</v>
      </c>
      <c r="I8" s="4">
        <v>8</v>
      </c>
      <c r="J8" s="5" t="str" cm="1">
        <f t="array" ref="J8">IF(_xlfn._xlws.COPILOT("Donne une note de 1 à 10, 10 étant un commentaire excellent.",EvaluationFormationExcel[[#This Row],[Commentaire]])&gt;7,"Participant très satisfait","")</f>
        <v>Participant très satisfait</v>
      </c>
      <c r="K8" s="5" cm="1">
        <f t="array" ref="K8">_xlfn._xlws.COPILOT("Clarté de la formation? Donne une note de 1 à 10. 10 = très clair",EvaluationFormationExcel[[#This Row],[Commentaire]])</f>
        <v>10</v>
      </c>
      <c r="L8" s="5" t="str" cm="1">
        <f t="array" ref="L8">_xlfn._xlws.COPILOT("Est-ce que tout le monde a eu le temps de poser ses questions. Donne une note de 1 à 10 (10 = satisfaisant). Si pas assesz d'inforamtion, indique NA",EvaluationFormationExcel[[#This Row],[Commentaire]])</f>
        <v>NA</v>
      </c>
      <c r="M8" s="5">
        <v>8</v>
      </c>
      <c r="O8" s="5">
        <v>8</v>
      </c>
      <c r="S8" t="str">
        <v>positif</v>
      </c>
    </row>
    <row r="9" spans="2:19" x14ac:dyDescent="0.25">
      <c r="B9" s="2" t="s">
        <v>26</v>
      </c>
      <c r="C9" s="3" t="s">
        <v>9</v>
      </c>
      <c r="D9" s="2" t="s">
        <v>27</v>
      </c>
      <c r="E9" s="2" t="s">
        <v>28</v>
      </c>
      <c r="F9" s="2" t="s">
        <v>29</v>
      </c>
      <c r="G9" t="str">
        <f>EvaluationFormationExcel[[#This Row],[Compétence acquise]]&amp;":"&amp;EvaluationFormationExcel[[#This Row],[Commentaire]]</f>
        <v>Fonctions de calcul:Le rythme était trop rapide pour moi.</v>
      </c>
      <c r="H9" s="2"/>
      <c r="I9" s="4">
        <v>5</v>
      </c>
      <c r="J9" s="6" t="str" cm="1">
        <f t="array" ref="J9">IF(_xlfn._xlws.COPILOT("Donne une note de 1 à 10, 10 étant un commentaire excellent.",EvaluationFormationExcel[[#This Row],[Commentaire]])&gt;7,"Participant très satisfait","")</f>
        <v/>
      </c>
      <c r="K9" s="6" cm="1">
        <f t="array" ref="K9">_xlfn._xlws.COPILOT("Clarté de la formation? Donne une note de 1 à 10. 10 = très clair",EvaluationFormationExcel[[#This Row],[Commentaire]])</f>
        <v>3</v>
      </c>
      <c r="L9" s="6" t="str" cm="1">
        <f t="array" ref="L9">_xlfn._xlws.COPILOT("Est-ce que tout le monde a eu le temps de poser ses questions. Donne une note de 1 à 10 (10 = satisfaisant). Si pas assesz d'inforamtion, indique NA",EvaluationFormationExcel[[#This Row],[Commentaire]])</f>
        <v>NA</v>
      </c>
      <c r="M9" s="6">
        <v>5</v>
      </c>
      <c r="O9" s="6">
        <v>5</v>
      </c>
      <c r="S9" t="str">
        <v>négatif</v>
      </c>
    </row>
    <row r="10" spans="2:19" x14ac:dyDescent="0.25">
      <c r="B10" s="2" t="s">
        <v>30</v>
      </c>
      <c r="C10" s="3" t="s">
        <v>9</v>
      </c>
      <c r="D10" s="2" t="s">
        <v>10</v>
      </c>
      <c r="E10" s="2" t="s">
        <v>31</v>
      </c>
      <c r="F10" s="2" t="s">
        <v>32</v>
      </c>
      <c r="G10" t="str">
        <f>EvaluationFormationExcel[[#This Row],[Compétence acquise]]&amp;":"&amp;EvaluationFormationExcel[[#This Row],[Commentaire]]</f>
        <v>Macros simples:J'ai appris à automatiser mes tâches.</v>
      </c>
      <c r="H10" s="2" t="b">
        <v>1</v>
      </c>
      <c r="I10" s="4">
        <v>9</v>
      </c>
      <c r="J10" s="5" t="str" cm="1">
        <f t="array" ref="J10">IF(_xlfn._xlws.COPILOT("Donne une note de 1 à 10, 10 étant un commentaire excellent.",EvaluationFormationExcel[[#This Row],[Commentaire]])&gt;7,"Participant très satisfait","")</f>
        <v/>
      </c>
      <c r="K10" s="5" cm="1">
        <f t="array" ref="K10">_xlfn._xlws.COPILOT("Clarté de la formation? Donne une note de 1 à 10. 10 = très clair",EvaluationFormationExcel[[#This Row],[Commentaire]])</f>
        <v>9</v>
      </c>
      <c r="L10" s="5" t="str" cm="1">
        <f t="array" ref="L10">_xlfn._xlws.COPILOT("Est-ce que tout le monde a eu le temps de poser ses questions. Donne une note de 1 à 10 (10 = satisfaisant). Si pas assesz d'inforamtion, indique NA",EvaluationFormationExcel[[#This Row],[Commentaire]])</f>
        <v>NA</v>
      </c>
      <c r="M10" s="5">
        <v>8</v>
      </c>
      <c r="O10" s="5">
        <v>8</v>
      </c>
      <c r="S10" t="str">
        <v>positif</v>
      </c>
    </row>
    <row r="11" spans="2:19" x14ac:dyDescent="0.25">
      <c r="B11" s="2" t="s">
        <v>33</v>
      </c>
      <c r="C11" s="3" t="s">
        <v>9</v>
      </c>
      <c r="D11" s="2" t="s">
        <v>13</v>
      </c>
      <c r="E11" s="2" t="s">
        <v>34</v>
      </c>
      <c r="F11" s="2" t="s">
        <v>35</v>
      </c>
      <c r="G11" t="str">
        <f>EvaluationFormationExcel[[#This Row],[Compétence acquise]]&amp;":"&amp;EvaluationFormationExcel[[#This Row],[Commentaire]]</f>
        <v>Filtres et tris:Bon équilibre théorie/pratique.</v>
      </c>
      <c r="H11" s="2" t="b">
        <v>1</v>
      </c>
      <c r="I11" s="4">
        <v>8</v>
      </c>
      <c r="J11" s="6" t="str" cm="1">
        <f t="array" ref="J11">IF(_xlfn._xlws.COPILOT("Donne une note de 1 à 10, 10 étant un commentaire excellent.",EvaluationFormationExcel[[#This Row],[Commentaire]])&gt;7,"Participant très satisfait","")</f>
        <v/>
      </c>
      <c r="K11" s="6" cm="1">
        <f t="array" ref="K11">_xlfn._xlws.COPILOT("Clarté de la formation? Donne une note de 1 à 10. 10 = très clair",EvaluationFormationExcel[[#This Row],[Commentaire]])</f>
        <v>7</v>
      </c>
      <c r="L11" s="6" t="str" cm="1">
        <f t="array" ref="L11">_xlfn._xlws.COPILOT("Est-ce que tout le monde a eu le temps de poser ses questions. Donne une note de 1 à 10 (10 = satisfaisant). Si pas assesz d'inforamtion, indique NA",EvaluationFormationExcel[[#This Row],[Commentaire]])</f>
        <v>NA</v>
      </c>
      <c r="M11" s="6">
        <v>8</v>
      </c>
      <c r="O11" s="6">
        <v>8</v>
      </c>
      <c r="S11" t="str">
        <v>positif</v>
      </c>
    </row>
    <row r="12" spans="2:19" x14ac:dyDescent="0.25">
      <c r="B12" s="2" t="s">
        <v>36</v>
      </c>
      <c r="C12" s="3" t="s">
        <v>9</v>
      </c>
      <c r="D12" s="2" t="s">
        <v>17</v>
      </c>
      <c r="E12" s="2" t="s">
        <v>37</v>
      </c>
      <c r="F12" s="2" t="s">
        <v>38</v>
      </c>
      <c r="G12" t="str">
        <f>EvaluationFormationExcel[[#This Row],[Compétence acquise]]&amp;":"&amp;EvaluationFormationExcel[[#This Row],[Commentaire]]</f>
        <v>Validation des données:Manque de temps pour les questions.</v>
      </c>
      <c r="H12" s="2"/>
      <c r="I12" s="4">
        <v>6</v>
      </c>
      <c r="J12" s="5" t="str" cm="1">
        <f t="array" ref="J12">IF(_xlfn._xlws.COPILOT("Donne une note de 1 à 10, 10 étant un commentaire excellent.",EvaluationFormationExcel[[#This Row],[Commentaire]])&gt;7,"Participant très satisfait","")</f>
        <v/>
      </c>
      <c r="K12" s="5" cm="1">
        <f t="array" ref="K12">_xlfn._xlws.COPILOT("Clarté de la formation? Donne une note de 1 à 10. 10 = très clair",EvaluationFormationExcel[[#This Row],[Commentaire]])</f>
        <v>7</v>
      </c>
      <c r="L12" s="7" t="str" cm="1">
        <f t="array" ref="L12">_xlfn._xlws.COPILOT("Est-ce que tout le monde a eu le temps de poser ses questions. Donne une note de 1 à 10 (10 = satisfaisant). Si pas assesz d'inforamtion, indique NA",EvaluationFormationExcel[[#This Row],[Commentaire]])</f>
        <v>NA</v>
      </c>
      <c r="M12" s="5">
        <v>5</v>
      </c>
      <c r="O12" s="5">
        <v>5</v>
      </c>
      <c r="S12" t="str">
        <v>négatif</v>
      </c>
    </row>
    <row r="13" spans="2:19" x14ac:dyDescent="0.25">
      <c r="B13" s="2" t="s">
        <v>39</v>
      </c>
      <c r="C13" s="3" t="s">
        <v>9</v>
      </c>
      <c r="D13" s="2" t="s">
        <v>10</v>
      </c>
      <c r="E13" s="2" t="s">
        <v>42</v>
      </c>
      <c r="F13" s="2" t="s">
        <v>40</v>
      </c>
      <c r="G13" t="str">
        <f>EvaluationFormationExcel[[#This Row],[Compétence acquise]]&amp;":"&amp;EvaluationFormationExcel[[#This Row],[Commentaire]]</f>
        <v xml:space="preserve">Import/export de données:Très bon support de formation fourni. </v>
      </c>
      <c r="H13" s="2" t="b">
        <v>1</v>
      </c>
      <c r="I13" s="4">
        <v>10</v>
      </c>
      <c r="J13" s="6" t="str" cm="1">
        <f t="array" ref="J13">IF(_xlfn._xlws.COPILOT("Donne une note de 1 à 10, 10 étant un commentaire excellent.",EvaluationFormationExcel[[#This Row],[Commentaire]])&gt;7,"Participant très satisfait","")</f>
        <v>Participant très satisfait</v>
      </c>
      <c r="K13" s="6" cm="1">
        <f t="array" ref="K13">_xlfn._xlws.COPILOT("Clarté de la formation? Donne une note de 1 à 10. 10 = très clair",EvaluationFormationExcel[[#This Row],[Commentaire]])</f>
        <v>9</v>
      </c>
      <c r="L13" s="6" t="str" cm="1">
        <f t="array" ref="L13">_xlfn._xlws.COPILOT("Est-ce que tout le monde a eu le temps de poser ses questions. Donne une note de 1 à 10 (10 = satisfaisant). Si pas assesz d'inforamtion, indique NA",EvaluationFormationExcel[[#This Row],[Commentaire]])</f>
        <v>NA</v>
      </c>
      <c r="M13" s="6">
        <v>9</v>
      </c>
      <c r="O13" s="6">
        <v>8</v>
      </c>
      <c r="S13" t="str">
        <v>positif</v>
      </c>
    </row>
    <row r="16" spans="2:19" x14ac:dyDescent="0.25">
      <c r="F16" t="e" cm="1" vm="1">
        <f t="array" aca="1" ref="F16" ca="1">_xlfn._xlws.COPILOT("Donne une note de 1 à 10, 10 étant un commentaire excellent",EvaluationFormationExcel[Commentaire])</f>
        <v>#VALUE!</v>
      </c>
    </row>
    <row r="17" spans="6:13" ht="45" x14ac:dyDescent="0.25">
      <c r="J17" s="8" t="str" cm="1">
        <f t="array" ref="J17">"Les participants les plus satisfaits  sont : " &amp;_xlfn.TEXTJOIN(",",,_xlfn._xlws.FILTER(EvaluationFormationExcel[Nom du participant],EvaluationFormationExcel[Note sur 10 (Copilot)]&lt;&gt;""))</f>
        <v>Les participants les plus satisfaits  sont : Marie Dupont,Jean Martin,Paul Lefèvre,Lucie Moreau,Thomas Girard</v>
      </c>
      <c r="K17" s="8"/>
      <c r="L17" cm="1">
        <f t="array" ref="L17">_xlfn._xlws.COPILOT("Est-ce que le rythme de la formation a posé problème. Donne une note de 1 à 10 (10 = rythme satisfaisant). Si pas assesz d'inforamtion, indique NA",EvaluationFormationExcel[Commentaire])</f>
        <v>3</v>
      </c>
    </row>
    <row r="18" spans="6:13" x14ac:dyDescent="0.25">
      <c r="J18" s="8"/>
      <c r="K18" s="8"/>
    </row>
    <row r="19" spans="6:13" x14ac:dyDescent="0.25">
      <c r="J19" s="8"/>
      <c r="K19" s="8"/>
      <c r="M19" s="2" t="s">
        <v>41</v>
      </c>
    </row>
    <row r="20" spans="6:13" x14ac:dyDescent="0.25">
      <c r="F20" t="s">
        <v>45</v>
      </c>
      <c r="J20" s="8"/>
      <c r="K20" s="8"/>
    </row>
    <row r="21" spans="6:13" x14ac:dyDescent="0.25">
      <c r="J21" s="8"/>
      <c r="K21" s="8"/>
    </row>
    <row r="22" spans="6:13" x14ac:dyDescent="0.25">
      <c r="J22" s="8"/>
      <c r="K22" s="8"/>
    </row>
  </sheetData>
  <conditionalFormatting sqref="I4:I13">
    <cfRule type="colorScale" priority="5">
      <colorScale>
        <cfvo type="min"/>
        <cfvo type="percent" val="50"/>
        <cfvo type="max"/>
        <color rgb="FFF8696B"/>
        <color rgb="FFFFEB84"/>
        <color rgb="FF63BE7B"/>
      </colorScale>
    </cfRule>
  </conditionalFormatting>
  <conditionalFormatting sqref="J4:L13">
    <cfRule type="colorScale" priority="1">
      <colorScale>
        <cfvo type="min"/>
        <cfvo type="percent" val="50"/>
        <cfvo type="max"/>
        <color rgb="FFF8696B"/>
        <color rgb="FFFFEB84"/>
        <color rgb="FF63BE7B"/>
      </colorScale>
    </cfRule>
  </conditionalFormatting>
  <conditionalFormatting sqref="M4:M13">
    <cfRule type="colorScale" priority="3">
      <colorScale>
        <cfvo type="min"/>
        <cfvo type="percent" val="50"/>
        <cfvo type="max"/>
        <color rgb="FFF8696B"/>
        <color rgb="FFFFEB84"/>
        <color rgb="FF63BE7B"/>
      </colorScale>
    </cfRule>
  </conditionalFormatting>
  <conditionalFormatting sqref="O4:O13">
    <cfRule type="colorScale" priority="2">
      <colorScale>
        <cfvo type="min"/>
        <cfvo type="percent" val="50"/>
        <cfvo type="max"/>
        <color rgb="FFF8696B"/>
        <color rgb="FFFFEB84"/>
        <color rgb="FF63BE7B"/>
      </colorScale>
    </cfRule>
  </conditionalFormatting>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E08C5-AC62-4E46-B202-F1923525E2EF}">
  <sheetPr codeName="Feuil2"/>
  <dimension ref="B4:K8"/>
  <sheetViews>
    <sheetView workbookViewId="0">
      <selection activeCell="E4" sqref="E4"/>
    </sheetView>
  </sheetViews>
  <sheetFormatPr baseColWidth="10" defaultRowHeight="15" x14ac:dyDescent="0.25"/>
  <cols>
    <col min="2" max="2" width="45" bestFit="1" customWidth="1"/>
    <col min="3" max="3" width="34.85546875" bestFit="1" customWidth="1"/>
  </cols>
  <sheetData>
    <row r="4" spans="2:11" x14ac:dyDescent="0.25">
      <c r="B4" s="9" t="s">
        <v>43</v>
      </c>
      <c r="C4" s="10" t="s">
        <v>28</v>
      </c>
      <c r="E4" t="str" cm="1">
        <f t="array" ref="E4:F8">_xlfn._xlws.COPILOT("Indique si chaque avis est positif ou négatif :",B4:C8)</f>
        <v>positif</v>
      </c>
      <c r="F4" t="str">
        <v>negatif</v>
      </c>
      <c r="H4" t="s">
        <v>49</v>
      </c>
      <c r="K4" t="s">
        <v>50</v>
      </c>
    </row>
    <row r="5" spans="2:11" x14ac:dyDescent="0.25">
      <c r="B5" s="10" t="s">
        <v>14</v>
      </c>
      <c r="C5" s="9" t="s">
        <v>31</v>
      </c>
      <c r="E5" t="str">
        <v>positif</v>
      </c>
      <c r="F5" t="str">
        <v>positif</v>
      </c>
    </row>
    <row r="6" spans="2:11" x14ac:dyDescent="0.25">
      <c r="B6" s="9" t="s">
        <v>18</v>
      </c>
      <c r="C6" s="10" t="s">
        <v>34</v>
      </c>
      <c r="E6" t="str">
        <v>negatif</v>
      </c>
      <c r="F6" t="str">
        <v>positif</v>
      </c>
      <c r="H6" t="s">
        <v>66</v>
      </c>
    </row>
    <row r="7" spans="2:11" x14ac:dyDescent="0.25">
      <c r="B7" s="10" t="s">
        <v>21</v>
      </c>
      <c r="C7" s="9" t="s">
        <v>37</v>
      </c>
      <c r="E7" t="str">
        <v>positif</v>
      </c>
      <c r="F7" t="str">
        <v>negatif</v>
      </c>
    </row>
    <row r="8" spans="2:11" x14ac:dyDescent="0.25">
      <c r="B8" s="9" t="s">
        <v>24</v>
      </c>
      <c r="C8" s="10" t="s">
        <v>42</v>
      </c>
      <c r="E8" t="str">
        <v>positif</v>
      </c>
      <c r="F8" t="str">
        <v>positif</v>
      </c>
      <c r="H8" t="s">
        <v>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881A1-84E3-49D6-AA94-32730FB9D8E8}">
  <sheetPr codeName="Feuil4"/>
  <dimension ref="A1:K15"/>
  <sheetViews>
    <sheetView zoomScale="70" zoomScaleNormal="70" workbookViewId="0">
      <selection activeCell="E2" sqref="E2"/>
    </sheetView>
  </sheetViews>
  <sheetFormatPr baseColWidth="10" defaultRowHeight="15" x14ac:dyDescent="0.25"/>
  <cols>
    <col min="1" max="1" width="5" bestFit="1" customWidth="1"/>
    <col min="2" max="2" width="39.5703125" customWidth="1"/>
    <col min="3" max="3" width="21" bestFit="1" customWidth="1"/>
    <col min="4" max="4" width="10.85546875" bestFit="1" customWidth="1"/>
    <col min="5" max="5" width="163.85546875" customWidth="1"/>
    <col min="7" max="7" width="66.7109375" customWidth="1"/>
    <col min="10" max="10" width="57.140625" customWidth="1"/>
  </cols>
  <sheetData>
    <row r="1" spans="1:11" x14ac:dyDescent="0.25">
      <c r="A1" t="s">
        <v>51</v>
      </c>
      <c r="B1" t="s">
        <v>70</v>
      </c>
      <c r="C1" t="s">
        <v>52</v>
      </c>
      <c r="D1" t="s">
        <v>53</v>
      </c>
      <c r="E1" t="s">
        <v>64</v>
      </c>
      <c r="F1" t="s">
        <v>65</v>
      </c>
      <c r="G1" t="s">
        <v>0</v>
      </c>
    </row>
    <row r="2" spans="1:11" ht="75" x14ac:dyDescent="0.25">
      <c r="A2">
        <v>3</v>
      </c>
      <c r="B2" t="s">
        <v>71</v>
      </c>
      <c r="C2" t="s">
        <v>56</v>
      </c>
      <c r="D2">
        <v>117</v>
      </c>
      <c r="E2" s="8" t="str" cm="1">
        <f t="array" ref="E2">_xlfn._xlws.COPILOT("Analyse la dépense (faite en France) par rapport à son montant (€). Détermine si la dépenses est cohérente avec le type de dépense et le marché",Tableau2[[#This Row],[dépense]:[montant]])</f>
        <v>La dépense de 117 € pour un achat de smartphone semble peu cohérente, car le prix moyen d'un smartphone neuf est généralement plus élevé. Il pourrait s'agir d'un smartphone d'occasion, d'un modèle très basique, ou d'une erreur dans le montant ou le type de dépense.</v>
      </c>
      <c r="F2" cm="1">
        <f t="array" ref="F2">_xlfn._xlws.COPILOT("Donne une note de cohérence basé sur le commentaire. 1= Incohérence (montant trop bas) ; 5 = pas d'incohérence; 10=incohérence (montant trop haut) ",Tableau2[[#This Row],[Cohérence de la dépense]])</f>
        <v>1</v>
      </c>
      <c r="G2" s="8" t="str">
        <f>_xlfn.TEXTJOIN(CHAR(10),,
    _xlfn._xlws.SORT(
    _xlfn._xlws.COPILOT(_xlfn._LONGTEXT("Analyse la dépense (faite en France) par rapport à son montant (€). Détermine si la dépenses est cohérente avec le type de dépense et le marché. Retourne deux cellules cote à cote, la première en analyse textuelle, et la deuxième avec un score de 1 à 10, ","10=très cohérent"),Tableau2[[#This Row],[dépense]:[montant]])))</f>
        <v>7
La dépense pour un achat de smartphone à 117€ semble cohérente, car il est possible de trouver des smartphones d'entrée de gamme à ce prix. Cependant, cela pourrait aussi indiquer un modèle basique ou reconditionné.</v>
      </c>
      <c r="H2" cm="1">
        <f t="array" ref="H2">_xlfn._xlws.COPILOT("Analyse la dépense par rapport à son montant. Détermine si la dépenses est cohérente avec le type de dépense et le marché. Donne une note de 1 à 10. 10 = dépense cohérente",Tableau2[[#This Row],[dépense]:[montant]])</f>
        <v>7</v>
      </c>
      <c r="J2" s="8" t="str" cm="1">
        <f t="array" ref="J2:K2">_xlfn._xlws.COPILOT(_xlfn._LONGTEXT("Analyse la dépense (faite en France) par rapport à son montant (€). Détermine si la dépenses est cohérente avec le type de dépense et le marché. Retourne deux cellules sur la même ligne, la première en analyse textuelle, et la deuxième avec un score de 1 ","à 10, 10=très cohérent"),Tableau2[[#This Row],[dépense]:[montant]])</f>
        <v>La dépense pour un achat de smartphone à 117€ semble cohérente, car il est possible de trouver des smartphones d'entrée de gamme à ce prix. Cependant, cela pourrait aussi indiquer un modèle basique ou d'occasion.</v>
      </c>
      <c r="K2">
        <v>8</v>
      </c>
    </row>
    <row r="3" spans="1:11" ht="60" x14ac:dyDescent="0.25">
      <c r="A3">
        <v>7</v>
      </c>
      <c r="B3" t="s">
        <v>71</v>
      </c>
      <c r="C3" t="s">
        <v>60</v>
      </c>
      <c r="D3">
        <v>799</v>
      </c>
      <c r="E3" s="8" t="str" cm="1">
        <f t="array" ref="E3">_xlfn._xlws.COPILOT("Analyse la dépense (faite en France) par rapport à son montant (€). Détermine si la dépenses est cohérente avec le type de dépense et le marché",Tableau2[[#This Row],[dépense]:[montant]])</f>
        <v>La dépense de 799 € pour un achat de vêtements semble élevée mais peut être cohérente si elle concerne des vêtements de marque ou en grande quantité. Sinon, cela pourrait être considéré comme une dépense importante pour ce type de produit.</v>
      </c>
      <c r="F3" cm="1">
        <f t="array" ref="F3">_xlfn._xlws.COPILOT("Donne une note de cohérence basé sur le commentaire. 1= Incohérence (montant trop bas) ; 5 = pas d'incohérence; 10=incohérence (montant trop haut) ",Tableau2[[#This Row],[Cohérence de la dépense]])</f>
        <v>3</v>
      </c>
      <c r="G3" s="8" t="str">
        <f>_xlfn.TEXTJOIN(CHAR(10),,
    _xlfn._xlws.SORT(
    _xlfn._xlws.COPILOT(_xlfn._LONGTEXT("Analyse la dépense (faite en France) par rapport à son montant (€). Détermine si la dépenses est cohérente avec le type de dépense et le marché. Retourne deux cellules cote à cote, la première en analyse textuelle, et la deuxième avec un score de 1 à 10, ","10=très cohérent"),Tableau2[[#This Row],[dépense]:[montant]])))</f>
        <v>7
La dépense de 799€ pour un achat de vêtements en France est élevée mais peut être cohérente si elle concerne des vêtements de marque ou en grande quantité.</v>
      </c>
      <c r="H3" cm="1">
        <f t="array" ref="H3">_xlfn._xlws.COPILOT("Analyse la dépense par rapport à son montant. Détermine si la dépenses est cohérente avec le type de dépense et le marché. Donne une note de 1 à 10. 10 = dépense cohérente",Tableau2[[#This Row],[dépense]:[montant]])</f>
        <v>7</v>
      </c>
      <c r="J3" s="8" t="str" cm="1">
        <f t="array" ref="J3:K3">_xlfn._xlws.COPILOT(_xlfn._LONGTEXT("Analyse la dépense (faite en France) par rapport à son montant (€). Détermine si la dépenses est cohérente avec le type de dépense et le marché. Retourne deux cellules sur la même ligne, la première en analyse textuelle, et la deuxième avec un score de 1 ","à 10, 10=très cohérent"),Tableau2[[#This Row],[dépense]:[montant]])</f>
        <v>La dépense de 799€ pour un achat de vêtements en France est élevée mais peut être cohérente si elle concerne des vêtements de marque ou en grande quantité. Sinon, elle pourrait sembler excessive pour un achat courant.</v>
      </c>
      <c r="K3">
        <v>7</v>
      </c>
    </row>
    <row r="4" spans="1:11" ht="75" x14ac:dyDescent="0.25">
      <c r="A4">
        <v>4</v>
      </c>
      <c r="B4" t="s">
        <v>72</v>
      </c>
      <c r="C4" t="s">
        <v>57</v>
      </c>
      <c r="D4">
        <v>1200</v>
      </c>
      <c r="E4" s="8" t="str" cm="1">
        <f t="array" ref="E4">_xlfn._xlws.COPILOT("Analyse la dépense (faite en France) par rapport à son montant (€). Détermine si la dépenses est cohérente avec le type de dépense et le marché",Tableau2[[#This Row],[dépense]:[montant]])</f>
        <v>Une dépense de 1200 € pour un billet de train semble élevée pour un trajet standard en France. Cela pourrait être cohérent si c'est un billet de première classe, un trajet longue distance ou un billet aller-retour pour plusieurs personnes. Sinon, cela pourrait indiquer une incohérence ou une erreur dans le montant dépensé.</v>
      </c>
      <c r="F4" cm="1">
        <f t="array" ref="F4">_xlfn._xlws.COPILOT("Donne une note de cohérence basé sur le commentaire. 1= Incohérence (montant trop bas) ; 5 = pas d'incohérence; 10=incohérence (montant trop haut) ",Tableau2[[#This Row],[Cohérence de la dépense]])</f>
        <v>3</v>
      </c>
      <c r="G4" s="8" t="str">
        <f>_xlfn.TEXTJOIN(CHAR(10),,
    _xlfn._xlws.SORT(
    _xlfn._xlws.COPILOT(_xlfn._LONGTEXT("Analyse la dépense (faite en France) par rapport à son montant (€). Détermine si la dépenses est cohérente avec le type de dépense et le marché. Retourne deux cellules cote à cote, la première en analyse textuelle, et la deuxième avec un score de 1 à 10, ","10=très cohérent"),Tableau2[[#This Row],[dépense]:[montant]])))</f>
        <v>6
Le montant de 1200€ pour un billet de train semble élevé, sauf s'il s'agit d'un trajet longue distance en première classe ou d'un billet aller-retour pour plusieurs personnes. Sinon, cela pourrait être incohérent avec le marché habituel des billets de train en France.</v>
      </c>
      <c r="H4" cm="1">
        <f t="array" ref="H4">_xlfn._xlws.COPILOT("Analyse la dépense par rapport à son montant. Détermine si la dépenses est cohérente avec le type de dépense et le marché. Donne une note de 1 à 10. 10 = dépense cohérente",Tableau2[[#This Row],[dépense]:[montant]])</f>
        <v>7</v>
      </c>
      <c r="J4" s="8" t="str" cm="1">
        <f t="array" ref="J4:K4">_xlfn._xlws.COPILOT(_xlfn._LONGTEXT("Analyse la dépense (faite en France) par rapport à son montant (€). Détermine si la dépenses est cohérente avec le type de dépense et le marché. Retourne deux cellules sur la même ligne, la première en analyse textuelle, et la deuxième avec un score de 1 ","à 10, 10=très cohérent"),Tableau2[[#This Row],[dépense]:[montant]])</f>
        <v>Le montant de 1200€ pour un billet de train semble élevé, sauf s'il s'agit d'un trajet longue distance en première classe ou d'un billet aller-retour pour plusieurs personnes. Sinon, cela pourrait indiquer une dépense peu cohérente.</v>
      </c>
      <c r="K4">
        <v>4</v>
      </c>
    </row>
    <row r="5" spans="1:11" ht="60" x14ac:dyDescent="0.25">
      <c r="A5">
        <v>8</v>
      </c>
      <c r="B5" t="s">
        <v>72</v>
      </c>
      <c r="C5" t="s">
        <v>61</v>
      </c>
      <c r="D5">
        <v>373</v>
      </c>
      <c r="E5" s="8" t="str" cm="1">
        <f t="array" ref="E5">_xlfn._xlws.COPILOT("Analyse la dépense (faite en France) par rapport à son montant (€). Détermine si la dépenses est cohérente avec le type de dépense et le marché",Tableau2[[#This Row],[dépense]:[montant]])</f>
        <v>La dépense de 373 € pour un "Cours en ligne" semble cohérente, car les cours en ligne peuvent varier en prix selon la durée, la spécialisation et la qualité du contenu. Un montant de 373 € est plausible pour un cours professionnel ou spécialisé.</v>
      </c>
      <c r="F5" cm="1">
        <f t="array" ref="F5">_xlfn._xlws.COPILOT("Donne une note de cohérence basé sur le commentaire. 1= Incohérence (montant trop bas) ; 5 = pas d'incohérence; 10=incohérence (montant trop haut) ",Tableau2[[#This Row],[Cohérence de la dépense]])</f>
        <v>5</v>
      </c>
      <c r="G5" s="8" t="str">
        <f>_xlfn.TEXTJOIN(CHAR(10),,
    _xlfn._xlws.SORT(
    _xlfn._xlws.COPILOT(_xlfn._LONGTEXT("Analyse la dépense (faite en France) par rapport à son montant (€). Détermine si la dépenses est cohérente avec le type de dépense et le marché. Retourne deux cellules cote à cote, la première en analyse textuelle, et la deuxième avec un score de 1 à 10, ","10=très cohérent"),Tableau2[[#This Row],[dépense]:[montant]])))</f>
        <v>8
La dépense de 373 € pour des cours en ligne semble cohérente, car les formations spécialisées peuvent avoir un coût élevé, surtout si elles sont de qualité et reconnues sur le marché français.</v>
      </c>
      <c r="H5" cm="1">
        <f t="array" ref="H5">_xlfn._xlws.COPILOT("Analyse la dépense par rapport à son montant. Détermine si la dépenses est cohérente avec le type de dépense et le marché. Donne une note de 1 à 10. 10 = dépense cohérente",Tableau2[[#This Row],[dépense]:[montant]])</f>
        <v>7</v>
      </c>
      <c r="J5" s="8" t="str" cm="1">
        <f t="array" ref="J5:K5">_xlfn._xlws.COPILOT(_xlfn._LONGTEXT("Analyse la dépense (faite en France) par rapport à son montant (€). Détermine si la dépenses est cohérente avec le type de dépense et le marché. Retourne deux cellules sur la même ligne, la première en analyse textuelle, et la deuxième avec un score de 1 ","à 10, 10=très cohérent"),Tableau2[[#This Row],[dépense]:[montant]])</f>
        <v>La dépense de 373€ pour un cours en ligne semble raisonnable et cohérente avec les prix du marché pour ce type de service éducatif.</v>
      </c>
      <c r="K5">
        <v>8</v>
      </c>
    </row>
    <row r="6" spans="1:11" ht="60" x14ac:dyDescent="0.25">
      <c r="A6">
        <v>10</v>
      </c>
      <c r="B6" t="s">
        <v>71</v>
      </c>
      <c r="C6" t="s">
        <v>63</v>
      </c>
      <c r="D6">
        <v>415</v>
      </c>
      <c r="E6" s="8" t="str" cm="1">
        <f t="array" ref="E6">_xlfn._xlws.COPILOT("Analyse la dépense (faite en France) par rapport à son montant (€). Détermine si la dépenses est cohérente avec le type de dépense et le marché",Tableau2[[#This Row],[dépense]:[montant]])</f>
        <v>La dépense de 415 € pour une réservation d'hôtel en France semble cohérente, car les tarifs des hôtels peuvent varier en fonction de la localisation, de la catégorie de l'hôtel et de la durée du séjour. Un montant de 415 € est plausible pour une réservation d'hôtel, notamment dans des grandes villes ou pour un séjour de plusieurs nuits.</v>
      </c>
      <c r="F6" cm="1">
        <f t="array" ref="F6">_xlfn._xlws.COPILOT("Donne une note de cohérence basé sur le commentaire. 1= Incohérence (montant trop bas) ; 5 = pas d'incohérence; 10=incohérence (montant trop haut) ",Tableau2[[#This Row],[Cohérence de la dépense]])</f>
        <v>5</v>
      </c>
      <c r="G6" s="8" t="str">
        <f>_xlfn.TEXTJOIN(CHAR(10),,
    _xlfn._xlws.SORT(
    _xlfn._xlws.COPILOT(_xlfn._LONGTEXT("Analyse la dépense (faite en France) par rapport à son montant (€). Détermine si la dépenses est cohérente avec le type de dépense et le marché. Retourne deux cellules cote à cote, la première en analyse textuelle, et la deuxième avec un score de 1 à 10, ","10=très cohérent"),Tableau2[[#This Row],[dépense]:[montant]])))</f>
        <v>8
La dépense de 415€ pour une réservation d'hôtel en France est cohérente avec les tarifs habituels des hôtels, surtout dans les grandes villes ou pour des séjours de plusieurs nuits.</v>
      </c>
      <c r="H6" cm="1">
        <f t="array" ref="H6">_xlfn._xlws.COPILOT("Analyse la dépense par rapport à son montant. Détermine si la dépenses est cohérente avec le type de dépense et le marché. Donne une note de 1 à 10. 10 = dépense cohérente",Tableau2[[#This Row],[dépense]:[montant]])</f>
        <v>7</v>
      </c>
      <c r="J6" s="8" t="str" cm="1">
        <f t="array" ref="J6:K6">_xlfn._xlws.COPILOT(_xlfn._LONGTEXT("Analyse la dépense (faite en France) par rapport à son montant (€). Détermine si la dépenses est cohérente avec le type de dépense et le marché. Retourne deux cellules sur la même ligne, la première en analyse textuelle, et la deuxième avec un score de 1 ","à 10, 10=très cohérent."),Tableau2[[#This Row],[dépense]:[montant]])</f>
        <v>La dépense de 415€ pour une réservation d'hôtel en France est cohérente, correspondant à un tarif moyen pour une nuitée dans un hôtel de gamme moyenne à supérieure.</v>
      </c>
      <c r="K6" t="str">
        <v>8</v>
      </c>
    </row>
    <row r="7" spans="1:11" ht="60" x14ac:dyDescent="0.25">
      <c r="A7">
        <v>2</v>
      </c>
      <c r="B7" t="s">
        <v>72</v>
      </c>
      <c r="C7" t="s">
        <v>55</v>
      </c>
      <c r="D7">
        <v>360</v>
      </c>
      <c r="E7" s="8" t="str" cm="1">
        <f t="array" ref="E7">_xlfn._xlws.COPILOT("Analyse la dépense (faite en France) par rapport à son montant (€). Détermine si la dépenses est cohérente avec le type de dépense et le marché",Tableau2[[#This Row],[dépense]:[montant]])</f>
        <v>La dépense de 360 € pour un abonnement internet en France semble cohérente. En général, les abonnements internet résidentiels en France coûtent entre 20 € et 50 € par mois, ce qui correspond à environ 240 € à 600 € par an. Donc, 360 € est un montant plausible pour un abonnement annuel.</v>
      </c>
      <c r="F7" cm="1">
        <f t="array" ref="F7">_xlfn._xlws.COPILOT("Donne une note de cohérence basé sur le commentaire. 1= Incohérence (montant trop bas) ; 5 = pas d'incohérence; 10=incohérence (montant trop haut) ",Tableau2[[#This Row],[Cohérence de la dépense]])</f>
        <v>5</v>
      </c>
      <c r="G7" s="8" t="str">
        <f>_xlfn.TEXTJOIN(CHAR(10),,
    _xlfn._xlws.SORT(
    _xlfn._xlws.COPILOT(_xlfn._LONGTEXT("Analyse la dépense (faite en France) par rapport à son montant (€). Détermine si la dépenses est cohérente avec le type de dépense et le marché. Retourne deux cellules cote à cote, la première en analyse textuelle, et la deuxième avec un score de 1 à 10, ","10=très cohérent"),Tableau2[[#This Row],[dépense]:[montant]])))</f>
        <v>8
La dépense de 360 € pour un abonnement internet en France est raisonnable, correspondant à un abonnement annuel ou premium. Elle est cohérente avec les tarifs du marché pour ce type de service.</v>
      </c>
      <c r="H7" cm="1">
        <f t="array" ref="H7">_xlfn._xlws.COPILOT("Analyse la dépense par rapport à son montant. Détermine si la dépenses est cohérente avec le type de dépense et le marché. Donne une note de 1 à 10. 10 = dépense cohérente",Tableau2[[#This Row],[dépense]:[montant]])</f>
        <v>7</v>
      </c>
      <c r="J7" s="8" t="str" cm="1">
        <f t="array" ref="J7:K7">_xlfn._xlws.COPILOT(_xlfn._LONGTEXT("Analyse la dépense (faite en France) par rapport à son montant (€). Détermine si la dépenses est cohérente avec le type de dépense et le marché. Retourne deux cellules sur la même ligne, la première en analyse textuelle, et la deuxième avec un score de 1 ","à 10, 10=très cohérent"),Tableau2[[#This Row],[dépense]:[montant]])</f>
        <v>La dépense de 360€ pour un abonnement internet en France est élevée mais peut être cohérente si elle couvre une longue période ou un service haut de gamme. Sinon, elle pourrait être surévaluée.</v>
      </c>
      <c r="K7">
        <v>7</v>
      </c>
    </row>
    <row r="8" spans="1:11" ht="60" x14ac:dyDescent="0.25">
      <c r="A8">
        <v>1</v>
      </c>
      <c r="B8" t="s">
        <v>73</v>
      </c>
      <c r="C8" t="s">
        <v>54</v>
      </c>
      <c r="D8">
        <v>496</v>
      </c>
      <c r="E8" s="8" t="str" cm="1">
        <f t="array" ref="E8">_xlfn._xlws.COPILOT("Analyse la dépense (faite en France) par rapport à son montant (€). Détermine si la dépenses est cohérente avec le type de dépense et le marché",Tableau2[[#This Row],[dépense]:[montant]])</f>
        <v>La dépense de 496 € pour un achat d'ordinateur en France semble cohérente. En effet, le prix est dans une fourchette raisonnable pour un ordinateur d'entrée ou milieu de gamme, ce qui correspond au type de dépense et au marché français.</v>
      </c>
      <c r="F8" cm="1">
        <f t="array" ref="F8">_xlfn._xlws.COPILOT("Donne une note de cohérence basé sur le commentaire. 1= Incohérence (montant trop bas) ; 5 = pas d'incohérence; 10=incohérence (montant trop haut) ",Tableau2[[#This Row],[Cohérence de la dépense]])</f>
        <v>5</v>
      </c>
      <c r="G8" s="8" t="str">
        <f>_xlfn.TEXTJOIN(CHAR(10),,
    _xlfn._xlws.SORT(
    _xlfn._xlws.COPILOT(_xlfn._LONGTEXT("Analyse la dépense (faite en France) par rapport à son montant (€). Détermine si la dépenses est cohérente avec le type de dépense et le marché. Retourne deux cellules cote à cote, la première en analyse textuelle, et la deuxième avec un score de 1 à 10, ","10=très cohérent"),Tableau2[[#This Row],[dépense]:[montant]])))</f>
        <v>8
La dépense pour un achat d'ordinateur à 496€ est cohérente avec le marché actuel, où les ordinateurs d'entrée à milieu de gamme se situent souvent dans cette fourchette de prix.</v>
      </c>
      <c r="H8" cm="1">
        <f t="array" ref="H8">_xlfn._xlws.COPILOT("Analyse la dépense par rapport à son montant. Détermine si la dépenses est cohérente avec le type de dépense et le marché. Donne une note de 1 à 10. 10 = dépense cohérente",Tableau2[[#This Row],[dépense]:[montant]])</f>
        <v>7</v>
      </c>
      <c r="J8" s="8" t="str" cm="1">
        <f t="array" ref="J8:K8">_xlfn._xlws.COPILOT(_xlfn._LONGTEXT("Analyse la dépense (faite en France) par rapport à son montant (€). Détermine si la dépenses est cohérente avec le type de dépense et le marché. Retourne deux cellules sur la même ligne, la première en analyse textuelle, et la deuxième avec un score de 1 ","à 10, 10=très cohérent"),Tableau2[[#This Row],[dépense]:[montant]])</f>
        <v>La dépense de 496€ pour un achat d'ordinateur semble cohérente avec le marché actuel des ordinateurs personnels, où les prix peuvent varier de quelques centaines à plusieurs milliers d'euros selon les caractéristiques.</v>
      </c>
      <c r="K8" t="str">
        <v>8</v>
      </c>
    </row>
    <row r="9" spans="1:11" ht="120" x14ac:dyDescent="0.25">
      <c r="A9">
        <v>6</v>
      </c>
      <c r="B9" t="s">
        <v>73</v>
      </c>
      <c r="C9" t="s">
        <v>59</v>
      </c>
      <c r="D9">
        <v>160</v>
      </c>
      <c r="E9" s="8" t="str" cm="1">
        <f t="array" ref="E9">_xlfn._xlws.COPILOT("Analyse la dépense (faite en France) par rapport à son montant (€). Détermine si la dépenses est cohérente avec le type de dépense et le marché",Tableau2[[#This Row],[dépense]:[montant]])</f>
        <v>La dépense de 160 € pour une consultation médicale en France est généralement cohérente. En effet, le tarif d'une consultation chez un médecin généraliste varie souvent entre 25 et 50 €, mais pour des spécialistes ou des consultations plus longues, le montant peut être plus élevé. Un montant de 160 € pourrait correspondre à une consultation spécialisée, une consultation avec des actes complémentaires, ou une consultation dans un secteur où les tarifs sont plus élevés.</v>
      </c>
      <c r="F9" cm="1">
        <f t="array" ref="F9">_xlfn._xlws.COPILOT("Donne une note de cohérence basé sur le commentaire. 1= Incohérence (montant trop bas) ; 5 = pas d'incohérence; 10=incohérence (montant trop haut) ",Tableau2[[#This Row],[Cohérence de la dépense]])</f>
        <v>5</v>
      </c>
      <c r="G9" s="8" t="str">
        <f>_xlfn.TEXTJOIN(CHAR(10),,
    _xlfn._xlws.SORT(
    _xlfn._xlws.COPILOT(_xlfn._LONGTEXT("Analyse la dépense (faite en France) par rapport à son montant (€). Détermine si la dépenses est cohérente avec le type de dépense et le marché. Retourne deux cellules cote à cote, la première en analyse textuelle, et la deuxième avec un score de 1 à 10, ","10=très cohérent"),Tableau2[[#This Row],[dépense]:[montant]])))</f>
        <v>7
La dépense de 160 € pour une consultation médicale en France est cohérente avec les tarifs généralement pratiqués, qui peuvent varier entre 25 € et 70 € pour une consultation de base, mais peuvent être plus élevés pour des consultations spécialisées ou en secteur privé. Le montant est donc plausible, mais un peu élevé pour une consultation standard, ce qui peut indiquer une consultation spécialisée ou un dépassement d'honoraires.</v>
      </c>
      <c r="H9" cm="1">
        <f t="array" ref="H9">_xlfn._xlws.COPILOT("Analyse la dépense par rapport à son montant. Détermine si la dépenses est cohérente avec le type de dépense et le marché. Donne une note de 1 à 10. 10 = dépense cohérente",Tableau2[[#This Row],[dépense]:[montant]])</f>
        <v>7</v>
      </c>
      <c r="J9" s="8" t="str" cm="1">
        <f t="array" ref="J9:K9">_xlfn._xlws.COPILOT(_xlfn._LONGTEXT("Analyse la dépense (faite en France) par rapport à son montant (€). Détermine si la dépenses est cohérente avec le type de dépense et le marché. Retourne deux cellules sur la même ligne, la première en analyse textuelle, et la deuxième avec un score de 1 ","à 10, 10=très cohérent"),Tableau2[[#This Row],[dépense]:[montant]])</f>
        <v>La dépense de 160€ pour une consultation médicale en France est cohérente avec les tarifs habituels pratiqués dans ce secteur, qui varient généralement entre 25€ et 70€ pour une consultation de base, mais peuvent être plus élevées selon la spécialité ou la complexité. Un montant de 160€ peut correspondre à une consultation spécialisée ou avec des actes complémentaires, donc la dépense semble plausible.</v>
      </c>
      <c r="K9">
        <v>7</v>
      </c>
    </row>
    <row r="10" spans="1:11" ht="60" x14ac:dyDescent="0.25">
      <c r="A10">
        <v>9</v>
      </c>
      <c r="B10" t="s">
        <v>74</v>
      </c>
      <c r="C10" t="s">
        <v>62</v>
      </c>
      <c r="D10">
        <v>835</v>
      </c>
      <c r="E10" s="8" t="str" cm="1">
        <f t="array" ref="E10">_xlfn._xlws.COPILOT("Analyse la dépense (faite en France) par rapport à son montant (€). Détermine si la dépenses est cohérente avec le type de dépense et le marché",Tableau2[[#This Row],[dépense]:[montant]])</f>
        <v>Le montant de 835 € pour un achat de casque audio semble élevé par rapport aux prix habituels du marché pour ce type de produit. En général, un casque audio de bonne qualité coûte entre 50 € et 300 €. Un prix de 835 € pourrait être justifié si le casque est un modèle professionnel haut de gamme ou s'il inclut des fonctionnalités très spécifiques. Sinon, cette dépense pourrait être considérée comme non cohérente avec le marché standard.</v>
      </c>
      <c r="F10" cm="1">
        <f t="array" ref="F10">_xlfn._xlws.COPILOT("Donne une note de cohérence basé sur le commentaire. 1= Incohérence (montant trop bas) ; 5 = pas d'incohérence; 10=incohérence (montant trop haut) ",Tableau2[[#This Row],[Cohérence de la dépense]])</f>
        <v>8</v>
      </c>
      <c r="G10" s="8" t="str">
        <f>_xlfn.TEXTJOIN(CHAR(10),,
    _xlfn._xlws.SORT(
    _xlfn._xlws.COPILOT(_xlfn._LONGTEXT("Analyse la dépense (faite en France) par rapport à son montant (€). Détermine si la dépenses est cohérente avec le type de dépense et le marché. Retourne deux cellules cote à cote, la première en analyse textuelle, et la deuxième avec un score de 1 à 10, ","10=très cohérent"),Tableau2[[#This Row],[dépense]:[montant]])))</f>
        <v>7
La dépense de 835€ pour un casque audio est élevée mais peut être cohérente si le casque est de haute qualité ou professionnel. Sinon, cela pourrait être considéré comme un prix élevé pour un usage standard.</v>
      </c>
      <c r="H10" cm="1">
        <f t="array" ref="H10">_xlfn._xlws.COPILOT("Analyse la dépense par rapport à son montant. Détermine si la dépenses est cohérente avec le type de dépense et le marché. Donne une note de 1 à 10. 10 = dépense cohérente",Tableau2[[#This Row],[dépense]:[montant]])</f>
        <v>7</v>
      </c>
      <c r="J10" s="8" t="str" cm="1">
        <f t="array" ref="J10:K10">_xlfn._xlws.COPILOT(_xlfn._LONGTEXT("Analyse la dépense (faite en France) par rapport à son montant (€). Détermine si la dépenses est cohérente avec le type de dépense et le marché. Retourne deux cellules sur la même ligne, la première en analyse textuelle, et la deuxième avec un score de 1 ","à 10, 10=très cohérent"),Tableau2[[#This Row],[dépense]:[montant]])</f>
        <v>Le montant de 835€ pour un casque audio est élevé mais peut être cohérent pour un casque haut de gamme ou professionnel.</v>
      </c>
      <c r="K10">
        <v>8</v>
      </c>
    </row>
    <row r="11" spans="1:11" ht="75" x14ac:dyDescent="0.25">
      <c r="A11">
        <v>5</v>
      </c>
      <c r="B11" t="s">
        <v>73</v>
      </c>
      <c r="C11" t="s">
        <v>58</v>
      </c>
      <c r="D11">
        <v>901</v>
      </c>
      <c r="E11" s="8" t="str" cm="1">
        <f t="array" ref="E11">_xlfn._xlws.COPILOT("Analyse la dépense (faite en France) par rapport à son montant (€). Détermine si la dépenses est cohérente avec le type de dépense et le marché",Tableau2[[#This Row],[dépense]:[montant]])</f>
        <v>La dépense de 901 € pour un "Achat livres" semble élevée par rapport au prix moyen des livres. Il serait utile de vérifier si cette dépense inclut un grand nombre de livres, des éditions spéciales, ou d'autres services associés. Sinon, cela pourrait ne pas être cohérent avec le type de dépense habituel pour des livres.</v>
      </c>
      <c r="F11" cm="1">
        <f t="array" ref="F11">_xlfn._xlws.COPILOT("Donne une note de cohérence basé sur le commentaire. 1= Incohérence (montant trop bas) ; 5 = pas d'incohérence; 10=incohérence (montant trop haut) ",Tableau2[[#This Row],[Cohérence de la dépense]])</f>
        <v>10</v>
      </c>
      <c r="G11" s="8" t="str">
        <f>_xlfn.TEXTJOIN(CHAR(10),,
    _xlfn._xlws.SORT(
    _xlfn._xlws.COPILOT(_xlfn._LONGTEXT("Analyse la dépense (faite en France) par rapport à son montant (€). Détermine si la dépenses est cohérente avec le type de dépense et le marché. Retourne deux cellules cote à cote, la première en analyse textuelle, et la deuxième avec un score de 1 à 10, ","10=très cohérent"),Tableau2[[#This Row],[dépense]:[montant]])))</f>
        <v>3
La dépense de 901€ pour l'achat de livres semble élevée par rapport au prix moyen des livres sur le marché français, ce qui peut indiquer une dépense peu cohérente sauf s'il s'agit d'achats en grande quantité ou de livres rares/collectors.</v>
      </c>
      <c r="H11" cm="1">
        <f t="array" ref="H11">_xlfn._xlws.COPILOT("Analyse la dépense par rapport à son montant. Détermine si la dépenses est cohérente avec le type de dépense et le marché. Donne une note de 1 à 10. 10 = dépense cohérente",Tableau2[[#This Row],[dépense]:[montant]])</f>
        <v>7</v>
      </c>
      <c r="J11" s="8" t="str" cm="1">
        <f t="array" ref="J11:K11">_xlfn._xlws.COPILOT(_xlfn._LONGTEXT("Analyse la dépense (faite en France) par rapport à son montant (€). Détermine si la dépenses est cohérente avec le type de dépense et le marché. Retourne deux cellules sur la même ligne, la première en analyse textuelle, et la deuxième avec un score de 1 ","à 10, 10=très cohérent"),Tableau2[[#This Row],[dépense]:[montant]])</f>
        <v>La dépense de 901€ pour l'achat de livres semble élevée par rapport au marché habituel des livres, ce qui peut indiquer une dépense peu cohérente sauf s'il s'agit d'achats en gros ou de livres très spécialisés.</v>
      </c>
      <c r="K11" t="str">
        <v>3</v>
      </c>
    </row>
    <row r="13" spans="1:11" ht="60" x14ac:dyDescent="0.25">
      <c r="E13" s="8" t="str" cm="1">
        <f t="array" ref="E13">_xlfn._xlws.COPILOT("Fais un résumé de ces analyses",Tableau2[Cohérence de la dépense])</f>
        <v>Les analyses montrent que certaines dépenses semblent cohérentes avec leur catégorie, comme les cours en ligne (373 €), la réservation d'hôtel (415 €), l'abonnement internet annuel (360 €), l'achat d'ordinateur (496 €) et la consultation médicale spécialisée (160 €). D'autres dépenses paraissent élevées ou peu cohérentes, notamment l'achat de smartphone à 117 €, le billet de train à 1200 €, l'achat de vêtements à 799 €, le casque audio à 835 €, et l'achat de livres à 901 €, qui pourraient nécessiter une vérification ou une explication supplémentaire (modèles haut de gamme, quantités importantes, ou erreurs possibles).</v>
      </c>
    </row>
    <row r="15" spans="1:11" ht="45" x14ac:dyDescent="0.25">
      <c r="E15" s="8" t="str" cm="1">
        <f t="array" ref="E15">_xlfn._xlws.COPILOT("Fais une analyse de la cohérence ces dépenses. Retourne une seule cellule de synthèse",Tableau2[[#All],[dépense]:[montant]])</f>
        <v>Les dépenses montrent une incohérence notable avec un billet de train à 1200, ce qui est très élevé comparé aux autres achats. De plus, certains montants comme l'achat de vêtements (799) et l'achat de livres (901) semblent disproportionnés par rapport à des dépenses plus courantes comme l'abonnement internet (360) ou la consultation médicale (160). Il serait pertinent de vérifier la justification de ces montants élevés.</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0A5CB-D946-4911-B15C-E0DE3D1A8F1F}">
  <sheetPr codeName="Feuil5"/>
  <dimension ref="A1:P43"/>
  <sheetViews>
    <sheetView zoomScaleNormal="100" workbookViewId="0">
      <selection activeCell="L5" sqref="L5"/>
    </sheetView>
  </sheetViews>
  <sheetFormatPr baseColWidth="10" defaultRowHeight="15" x14ac:dyDescent="0.25"/>
  <cols>
    <col min="4" max="4" width="21" bestFit="1" customWidth="1"/>
    <col min="7" max="7" width="14.28515625" bestFit="1" customWidth="1"/>
    <col min="8" max="8" width="14.28515625" customWidth="1"/>
    <col min="11" max="11" width="22" bestFit="1" customWidth="1"/>
    <col min="12" max="12" width="62.7109375" customWidth="1"/>
    <col min="13" max="13" width="38.140625" bestFit="1" customWidth="1"/>
  </cols>
  <sheetData>
    <row r="1" spans="1:16" x14ac:dyDescent="0.25">
      <c r="A1" s="14" t="s">
        <v>51</v>
      </c>
      <c r="B1" s="14" t="s">
        <v>70</v>
      </c>
      <c r="C1" s="14" t="s">
        <v>76</v>
      </c>
      <c r="D1" s="14" t="s">
        <v>52</v>
      </c>
      <c r="E1" s="14" t="s">
        <v>53</v>
      </c>
      <c r="F1" s="14" t="s">
        <v>80</v>
      </c>
      <c r="G1" s="14" t="s">
        <v>81</v>
      </c>
      <c r="H1" s="14" t="s">
        <v>85</v>
      </c>
      <c r="J1" t="s">
        <v>76</v>
      </c>
      <c r="K1" t="s">
        <v>77</v>
      </c>
      <c r="L1">
        <v>2025</v>
      </c>
      <c r="N1" t="s">
        <v>86</v>
      </c>
    </row>
    <row r="2" spans="1:16" x14ac:dyDescent="0.25">
      <c r="A2" s="1">
        <v>3</v>
      </c>
      <c r="B2" s="1" t="s">
        <v>71</v>
      </c>
      <c r="C2" s="1">
        <v>2025</v>
      </c>
      <c r="D2" s="1" t="s">
        <v>56</v>
      </c>
      <c r="E2" s="1">
        <v>117.25</v>
      </c>
      <c r="F2" s="16"/>
      <c r="G2" s="16" t="e">
        <f>Tableau4[[#This Row],[montant]]/Tableau4[[#This Row],[Quté]]</f>
        <v>#DIV/0!</v>
      </c>
      <c r="H2" s="16" t="str">
        <f>IF(OR(Tableau4[[#This Row],[montant]]="",Tableau4[[#This Row],[Quté]]=""),"Quté et montants vides","")</f>
        <v>Quté et montants vides</v>
      </c>
      <c r="K2" t="s">
        <v>75</v>
      </c>
      <c r="L2" t="s">
        <v>49</v>
      </c>
    </row>
    <row r="3" spans="1:16" ht="90" x14ac:dyDescent="0.25">
      <c r="A3" s="11">
        <v>7</v>
      </c>
      <c r="B3" s="11" t="s">
        <v>71</v>
      </c>
      <c r="C3" s="11">
        <v>2025</v>
      </c>
      <c r="D3" s="11" t="s">
        <v>60</v>
      </c>
      <c r="E3" s="11">
        <v>799.99</v>
      </c>
      <c r="F3" s="11">
        <v>1</v>
      </c>
      <c r="G3" s="11">
        <f>Tableau4[[#This Row],[montant]]/Tableau4[[#This Row],[Quté]]</f>
        <v>799.99</v>
      </c>
      <c r="H3" s="11" t="str">
        <f>IF(OR(Tableau4[[#This Row],[montant]]="",Tableau4[[#This Row],[Quté]]=""),"Quté et montants vides","")</f>
        <v/>
      </c>
      <c r="K3" t="str" cm="1">
        <f t="array" ref="K3:K7">_xlfn.UNIQUE(Tableau4[Projet])</f>
        <v>A</v>
      </c>
      <c r="L3" s="8" t="str" cm="1">
        <f t="array" ref="L3" xml:space="preserve">    _xlfn._xlws.COPILOT(
      "Analyse la cohérence de ces dépenses (en € et en France) et génère une synthèse en une seule cellule.",
      _xlfn._xlws.FILTER(
        Tableau4[[dépense]:[montant]],
        (Tableau4[Projet]=K3)*(Tableau4[Année]=$L$1)
      )
   )</f>
        <v>Les dépenses sont globalement cohérentes pour la France : l'achat d'un smartphone à 117,25 € est plausible, bien que plutôt basique, et l'achat de vêtements à 799,99 € est élevé mais possible selon la qualité et la quantité. La réservation d'hôtel est manquante, ce qui empêche une analyse complète. Il serait utile de préciser ce montant pour une synthèse complète.</v>
      </c>
    </row>
    <row r="4" spans="1:16" ht="45" x14ac:dyDescent="0.25">
      <c r="A4" s="1">
        <v>4</v>
      </c>
      <c r="B4" s="1" t="s">
        <v>72</v>
      </c>
      <c r="C4" s="1">
        <v>2024</v>
      </c>
      <c r="D4" s="1" t="s">
        <v>57</v>
      </c>
      <c r="E4" s="1"/>
      <c r="F4" s="1">
        <v>2</v>
      </c>
      <c r="G4" s="1">
        <f>Tableau4[[#This Row],[montant]]/Tableau4[[#This Row],[Quté]]</f>
        <v>0</v>
      </c>
      <c r="H4" s="1" t="str">
        <f>IF(OR(Tableau4[[#This Row],[montant]]="",Tableau4[[#This Row],[Quté]]=""),"Quté et montants vides","")</f>
        <v>Quté et montants vides</v>
      </c>
      <c r="K4" t="str">
        <v>B</v>
      </c>
      <c r="L4" s="8" t="str" cm="1">
        <f t="array" ref="L4" xml:space="preserve">    _xlfn._xlws.COPILOT(
      "Analyse la cohérence de ces dépenses (en € et en France) et génère une synthèse en une seule cellule.",
      _xlfn._xlws.FILTER(
        Tableau4[[dépense]:[montant]],
        (Tableau4[Projet]=K4)*(Tableau4[Année]=$L$1)
      )
   )</f>
        <v>La donnée fournie contient une erreur (#VALEUR!) ce qui empêche l'analyse des dépenses. Veuillez fournir des données numériques valides pour permettre une analyse cohérente.</v>
      </c>
    </row>
    <row r="5" spans="1:16" ht="150" x14ac:dyDescent="0.25">
      <c r="A5" s="11">
        <v>8</v>
      </c>
      <c r="B5" s="11" t="s">
        <v>72</v>
      </c>
      <c r="C5" s="11">
        <v>2024</v>
      </c>
      <c r="D5" s="11" t="s">
        <v>61</v>
      </c>
      <c r="E5" s="11">
        <v>373</v>
      </c>
      <c r="F5" s="11">
        <v>1</v>
      </c>
      <c r="G5" s="11">
        <f>Tableau4[[#This Row],[montant]]/Tableau4[[#This Row],[Quté]]</f>
        <v>373</v>
      </c>
      <c r="H5" s="11" t="str">
        <f>IF(OR(Tableau4[[#This Row],[montant]]="",Tableau4[[#This Row],[Quté]]=""),"Quté et montants vides","")</f>
        <v/>
      </c>
      <c r="K5" t="str">
        <v>C</v>
      </c>
      <c r="L5" s="8" t="str" cm="1">
        <f t="array" ref="L5" xml:space="preserve">    _xlfn._xlws.COPILOT(
      "Analyse la cohérence de ces dépenses (en € et en France) et génère une synthèse en une seule cellule.",
      _xlfn._xlws.FILTER(
        Tableau4[[dépense]:[montant]],
        (Tableau4[Projet]=K5)*(Tableau4[Année]=$L$1)
      )
   )</f>
        <v>Analyse de cohérence des dépenses :
- Achat ordinateur à 496 € : cohérent, prix plausible pour un ordinateur.
- Consultation médicale à valeur nulle : incohérent, une consultation médicale a généralement un coût.
- Achat livres à 901 € : élevé mais possible si achat en grande quantité ou livres spécialisés.
Synthèse : Les dépenses sont globalement cohérentes sauf la consultation médicale sans montant, ce qui nécessite une correction ou précision.</v>
      </c>
    </row>
    <row r="6" spans="1:16" ht="90" x14ac:dyDescent="0.25">
      <c r="A6" s="1">
        <v>10</v>
      </c>
      <c r="B6" s="1" t="s">
        <v>71</v>
      </c>
      <c r="C6" s="1">
        <v>2025</v>
      </c>
      <c r="D6" s="1" t="s">
        <v>63</v>
      </c>
      <c r="E6" s="1"/>
      <c r="F6" s="1"/>
      <c r="G6" s="1" t="e">
        <f>Tableau4[[#This Row],[montant]]/Tableau4[[#This Row],[Quté]]</f>
        <v>#DIV/0!</v>
      </c>
      <c r="H6" s="1" t="str">
        <f>IF(OR(Tableau4[[#This Row],[montant]]="",Tableau4[[#This Row],[Quté]]=""),"Quté et montants vides","")</f>
        <v>Quté et montants vides</v>
      </c>
      <c r="K6" t="str">
        <v>D</v>
      </c>
      <c r="L6" s="8" t="str" cm="1">
        <f t="array" ref="L6" xml:space="preserve">    _xlfn._xlws.COPILOT(
      "Analyse la cohérence de ces dépenses (en € et en France) et génère une synthèse en une seule cellule.",
      _xlfn._xlws.FILTER(
        Tableau4[[dépense]:[montant]],
        (Tableau4[Projet]=K6)*(Tableau4[Année]=$L$1)
      )
   )</f>
        <v>La dépense de 835 € pour un casque audio semble élevée pour un usage personnel standard en France. Il serait pertinent de vérifier si ce montant correspond à un casque professionnel ou haut de gamme, ou s'il y a une erreur ou un achat exceptionnel. En général, un casque audio coûte entre 20 € et 300 € selon la qualité et la marque.</v>
      </c>
    </row>
    <row r="7" spans="1:16" ht="60" x14ac:dyDescent="0.25">
      <c r="A7" s="11">
        <v>2</v>
      </c>
      <c r="B7" s="11" t="s">
        <v>72</v>
      </c>
      <c r="C7" s="11">
        <v>2024</v>
      </c>
      <c r="D7" s="11" t="s">
        <v>55</v>
      </c>
      <c r="E7" s="11">
        <v>360</v>
      </c>
      <c r="F7" s="11"/>
      <c r="G7" s="11" t="e">
        <f>Tableau4[[#This Row],[montant]]/Tableau4[[#This Row],[Quté]]</f>
        <v>#DIV/0!</v>
      </c>
      <c r="H7" s="11" t="str">
        <f>IF(OR(Tableau4[[#This Row],[montant]]="",Tableau4[[#This Row],[Quté]]=""),"Quté et montants vides","")</f>
        <v>Quté et montants vides</v>
      </c>
      <c r="K7" t="str">
        <v>E</v>
      </c>
      <c r="L7" s="8" t="str" cm="1">
        <f t="array" ref="L7" xml:space="preserve">    _xlfn._xlws.COPILOT(
      "Analyse la cohérence de ces dépenses (en € et en France) et génère une synthèse en une seule cellule.",
      _xlfn._xlws.FILTER(
        Tableau4[[dépense]:[montant]],
        (Tableau4[Projet]=K7)*(Tableau4[Année]=$L$1)
      )
   )</f>
        <v>La dépense de 999 € pour une formation Excel en ligne semble élevée mais peut être justifiée par la qualité, la durée ou la spécialisation de la formation. Il serait utile de comparer avec d'autres offres similaires pour évaluer la cohérence du prix.</v>
      </c>
    </row>
    <row r="8" spans="1:16" x14ac:dyDescent="0.25">
      <c r="A8" s="1">
        <v>1</v>
      </c>
      <c r="B8" s="1" t="s">
        <v>73</v>
      </c>
      <c r="C8" s="1">
        <v>2025</v>
      </c>
      <c r="D8" s="1" t="s">
        <v>54</v>
      </c>
      <c r="E8" s="1">
        <v>496</v>
      </c>
      <c r="F8" s="1">
        <v>10</v>
      </c>
      <c r="G8" s="1">
        <f>Tableau4[[#This Row],[montant]]/Tableau4[[#This Row],[Quté]]</f>
        <v>49.6</v>
      </c>
      <c r="H8" s="1" t="str">
        <f>IF(OR(Tableau4[[#This Row],[montant]]="",Tableau4[[#This Row],[Quté]]=""),"Quté et montants vides","")</f>
        <v/>
      </c>
    </row>
    <row r="9" spans="1:16" x14ac:dyDescent="0.25">
      <c r="A9" s="11">
        <v>6</v>
      </c>
      <c r="B9" s="11" t="s">
        <v>73</v>
      </c>
      <c r="C9" s="11">
        <v>2025</v>
      </c>
      <c r="D9" s="11" t="s">
        <v>59</v>
      </c>
      <c r="E9" s="11"/>
      <c r="F9" s="11"/>
      <c r="G9" s="11" t="e">
        <f>Tableau4[[#This Row],[montant]]/Tableau4[[#This Row],[Quté]]</f>
        <v>#DIV/0!</v>
      </c>
      <c r="H9" s="11" t="str">
        <f>IF(OR(Tableau4[[#This Row],[montant]]="",Tableau4[[#This Row],[Quté]]=""),"Quté et montants vides","")</f>
        <v>Quté et montants vides</v>
      </c>
      <c r="K9" t="s">
        <v>82</v>
      </c>
      <c r="L9" t="s">
        <v>83</v>
      </c>
      <c r="M9" t="s">
        <v>84</v>
      </c>
    </row>
    <row r="10" spans="1:16" x14ac:dyDescent="0.25">
      <c r="A10" s="1">
        <v>9</v>
      </c>
      <c r="B10" s="1" t="s">
        <v>74</v>
      </c>
      <c r="C10" s="1">
        <v>2025</v>
      </c>
      <c r="D10" s="1" t="s">
        <v>62</v>
      </c>
      <c r="E10" s="1">
        <v>835</v>
      </c>
      <c r="F10" s="1"/>
      <c r="G10" s="1" t="e">
        <f>Tableau4[[#This Row],[montant]]/Tableau4[[#This Row],[Quté]]</f>
        <v>#DIV/0!</v>
      </c>
      <c r="H10" s="1" t="str">
        <f>IF(OR(Tableau4[[#This Row],[montant]]="",Tableau4[[#This Row],[Quté]]=""),"Quté et montants vides","")</f>
        <v>Quté et montants vides</v>
      </c>
      <c r="K10" t="str" cm="1">
        <f t="array" ref="K10:K12">_xlfn._xlws.FILTER(Tableau4[dépense],Tableau4[montant]="")</f>
        <v>Billet de train</v>
      </c>
      <c r="L10" t="str" cm="1">
        <f t="array" ref="L10:L15">_xlfn._xlws.FILTER(Tableau4[dépense],Tableau4[Quté]="")</f>
        <v>Achat smartphone</v>
      </c>
      <c r="M10" cm="1">
        <f t="array" ref="M10:P14">_xlfn._xlws.FILTER(Tableau4[[id]:[dépense]],
((Tableau4[montant]="")+
(Tableau4[Quté]=""))=1)</f>
        <v>3</v>
      </c>
      <c r="N10" t="str">
        <v>A</v>
      </c>
      <c r="O10">
        <v>2025</v>
      </c>
      <c r="P10" t="str">
        <v>Achat smartphone</v>
      </c>
    </row>
    <row r="11" spans="1:16" x14ac:dyDescent="0.25">
      <c r="A11" s="11">
        <v>5</v>
      </c>
      <c r="B11" s="11" t="s">
        <v>73</v>
      </c>
      <c r="C11" s="11">
        <v>2025</v>
      </c>
      <c r="D11" s="11" t="s">
        <v>58</v>
      </c>
      <c r="E11" s="11">
        <v>901</v>
      </c>
      <c r="F11" s="11">
        <v>1</v>
      </c>
      <c r="G11" s="11">
        <f>Tableau4[[#This Row],[montant]]/Tableau4[[#This Row],[Quté]]</f>
        <v>901</v>
      </c>
      <c r="H11" s="11" t="str">
        <f>IF(OR(Tableau4[[#This Row],[montant]]="",Tableau4[[#This Row],[Quté]]=""),"Quté et montants vides","")</f>
        <v/>
      </c>
      <c r="K11" t="str">
        <v>Réservation hôtel</v>
      </c>
      <c r="L11" t="str">
        <v>Réservation hôtel</v>
      </c>
      <c r="M11">
        <v>4</v>
      </c>
      <c r="N11" t="str">
        <v>B</v>
      </c>
      <c r="O11">
        <v>2024</v>
      </c>
      <c r="P11" t="str">
        <v>Billet de train</v>
      </c>
    </row>
    <row r="12" spans="1:16" x14ac:dyDescent="0.25">
      <c r="A12" s="15">
        <v>11</v>
      </c>
      <c r="B12" s="15" t="s">
        <v>78</v>
      </c>
      <c r="C12" s="15">
        <v>2025</v>
      </c>
      <c r="D12" s="15" t="s">
        <v>79</v>
      </c>
      <c r="E12" s="15">
        <v>999</v>
      </c>
      <c r="F12" s="15"/>
      <c r="G12" s="15" t="e">
        <f>Tableau4[[#This Row],[montant]]/Tableau4[[#This Row],[Quté]]</f>
        <v>#DIV/0!</v>
      </c>
      <c r="H12" s="15" t="str">
        <f>IF(OR(Tableau4[[#This Row],[montant]]="",Tableau4[[#This Row],[Quté]]=""),"Quté et montants vides","")</f>
        <v>Quté et montants vides</v>
      </c>
      <c r="K12" t="str">
        <v>Consultation médicale</v>
      </c>
      <c r="L12" t="str">
        <v>Abonnement internet</v>
      </c>
      <c r="M12">
        <v>2</v>
      </c>
      <c r="N12" t="str">
        <v>B</v>
      </c>
      <c r="O12">
        <v>2024</v>
      </c>
      <c r="P12" t="str">
        <v>Abonnement internet</v>
      </c>
    </row>
    <row r="13" spans="1:16" x14ac:dyDescent="0.25">
      <c r="L13" t="str">
        <v>Consultation médicale</v>
      </c>
      <c r="M13">
        <v>9</v>
      </c>
      <c r="N13" t="str">
        <v>D</v>
      </c>
      <c r="O13">
        <v>2025</v>
      </c>
      <c r="P13" t="str">
        <v>Achat casque audio</v>
      </c>
    </row>
    <row r="14" spans="1:16" x14ac:dyDescent="0.25">
      <c r="E14" t="str" cm="1">
        <f t="array" ref="E14:H19">_xlfn._xlws.COPILOT("Fais moi la somme par projet et par année. Fournis aussi la moyenne",Tableau4[[#All],[Projet]:[Quté]])</f>
        <v>Projet</v>
      </c>
      <c r="F14" t="str">
        <v>Année</v>
      </c>
      <c r="G14" t="str">
        <v>Somme Montant</v>
      </c>
      <c r="H14" t="str">
        <v>Moyenne Montant</v>
      </c>
      <c r="L14" t="str">
        <v>Achat casque audio</v>
      </c>
      <c r="M14">
        <v>11</v>
      </c>
      <c r="N14" t="str">
        <v>E</v>
      </c>
      <c r="O14">
        <v>2025</v>
      </c>
      <c r="P14" t="str">
        <v>Formation Excel en ligne</v>
      </c>
    </row>
    <row r="15" spans="1:16" x14ac:dyDescent="0.25">
      <c r="E15" t="str">
        <v>A</v>
      </c>
      <c r="F15">
        <v>2025</v>
      </c>
      <c r="G15">
        <v>917.24</v>
      </c>
      <c r="H15">
        <v>458.62</v>
      </c>
      <c r="L15" t="str">
        <v>Formation Excel en ligne</v>
      </c>
    </row>
    <row r="16" spans="1:16" x14ac:dyDescent="0.25">
      <c r="E16" t="str">
        <v>B</v>
      </c>
      <c r="F16">
        <v>2024</v>
      </c>
      <c r="G16">
        <v>733</v>
      </c>
      <c r="H16">
        <v>366.5</v>
      </c>
    </row>
    <row r="17" spans="5:14" x14ac:dyDescent="0.25">
      <c r="E17" t="str">
        <v>C</v>
      </c>
      <c r="F17">
        <v>2025</v>
      </c>
      <c r="G17">
        <v>1397</v>
      </c>
      <c r="H17">
        <v>698.5</v>
      </c>
    </row>
    <row r="18" spans="5:14" x14ac:dyDescent="0.25">
      <c r="E18" t="str">
        <v>D</v>
      </c>
      <c r="F18">
        <v>2025</v>
      </c>
      <c r="G18">
        <v>835</v>
      </c>
      <c r="H18">
        <v>835</v>
      </c>
    </row>
    <row r="19" spans="5:14" x14ac:dyDescent="0.25">
      <c r="E19" t="str">
        <v>E</v>
      </c>
      <c r="F19">
        <v>2025</v>
      </c>
      <c r="G19">
        <v>999</v>
      </c>
      <c r="H19">
        <v>999</v>
      </c>
    </row>
    <row r="20" spans="5:14" x14ac:dyDescent="0.25">
      <c r="K20" t="str" cm="1">
        <f t="array" ref="K20:N30">_xlfn._xlws.COPILOT("unpivot this table",_xlfn.ANCHORARRAY(E14))</f>
        <v>Projet</v>
      </c>
      <c r="L20" t="str">
        <v>Année</v>
      </c>
      <c r="M20" t="str">
        <v>Type Montant</v>
      </c>
      <c r="N20" t="str">
        <v>Valeur</v>
      </c>
    </row>
    <row r="21" spans="5:14" x14ac:dyDescent="0.25">
      <c r="K21" t="str">
        <v>A</v>
      </c>
      <c r="L21">
        <v>2025</v>
      </c>
      <c r="M21" t="str">
        <v>Somme Montant</v>
      </c>
      <c r="N21">
        <v>917.24</v>
      </c>
    </row>
    <row r="22" spans="5:14" x14ac:dyDescent="0.25">
      <c r="E22" t="str" cm="1">
        <f t="array" ref="E22:H27">_xlfn._xlws.COPILOT("Fais moi la somme par projet et par année. Fournis aussi la moyenne.",Tableau4[[#All],[Projet]:[Quté]])</f>
        <v>Projet</v>
      </c>
      <c r="F22" t="str">
        <v>Année</v>
      </c>
      <c r="G22" t="str">
        <v>Somme des montants</v>
      </c>
      <c r="H22" t="str">
        <v>Moyenne des montants</v>
      </c>
      <c r="K22" t="str">
        <v>A</v>
      </c>
      <c r="L22">
        <v>2025</v>
      </c>
      <c r="M22" t="str">
        <v>Moyenne Montant</v>
      </c>
      <c r="N22">
        <v>458.62</v>
      </c>
    </row>
    <row r="23" spans="5:14" x14ac:dyDescent="0.25">
      <c r="E23" t="str">
        <v>A</v>
      </c>
      <c r="F23">
        <v>2025</v>
      </c>
      <c r="G23">
        <v>917.24</v>
      </c>
      <c r="H23">
        <v>458.62</v>
      </c>
      <c r="K23" t="str">
        <v>B</v>
      </c>
      <c r="L23">
        <v>2024</v>
      </c>
      <c r="M23" t="str">
        <v>Somme Montant</v>
      </c>
      <c r="N23">
        <v>733</v>
      </c>
    </row>
    <row r="24" spans="5:14" x14ac:dyDescent="0.25">
      <c r="E24" t="str">
        <v>B</v>
      </c>
      <c r="F24">
        <v>2024</v>
      </c>
      <c r="G24">
        <v>733</v>
      </c>
      <c r="H24">
        <v>366.5</v>
      </c>
      <c r="K24" t="str">
        <v>B</v>
      </c>
      <c r="L24">
        <v>2024</v>
      </c>
      <c r="M24" t="str">
        <v>Moyenne Montant</v>
      </c>
      <c r="N24">
        <v>366.5</v>
      </c>
    </row>
    <row r="25" spans="5:14" x14ac:dyDescent="0.25">
      <c r="E25" t="str">
        <v>C</v>
      </c>
      <c r="F25">
        <v>2025</v>
      </c>
      <c r="G25">
        <v>1397</v>
      </c>
      <c r="H25">
        <v>698.5</v>
      </c>
      <c r="K25" t="str">
        <v>C</v>
      </c>
      <c r="L25">
        <v>2025</v>
      </c>
      <c r="M25" t="str">
        <v>Somme Montant</v>
      </c>
      <c r="N25">
        <v>1397</v>
      </c>
    </row>
    <row r="26" spans="5:14" x14ac:dyDescent="0.25">
      <c r="E26" t="str">
        <v>D</v>
      </c>
      <c r="F26">
        <v>2025</v>
      </c>
      <c r="G26">
        <v>835</v>
      </c>
      <c r="H26">
        <v>835</v>
      </c>
      <c r="K26" t="str">
        <v>C</v>
      </c>
      <c r="L26">
        <v>2025</v>
      </c>
      <c r="M26" t="str">
        <v>Moyenne Montant</v>
      </c>
      <c r="N26">
        <v>698.5</v>
      </c>
    </row>
    <row r="27" spans="5:14" x14ac:dyDescent="0.25">
      <c r="E27" t="str">
        <v>E</v>
      </c>
      <c r="F27">
        <v>2025</v>
      </c>
      <c r="G27">
        <v>999</v>
      </c>
      <c r="H27">
        <v>999</v>
      </c>
      <c r="K27" t="str">
        <v>D</v>
      </c>
      <c r="L27">
        <v>2025</v>
      </c>
      <c r="M27" t="str">
        <v>Somme Montant</v>
      </c>
      <c r="N27">
        <v>835</v>
      </c>
    </row>
    <row r="28" spans="5:14" x14ac:dyDescent="0.25">
      <c r="K28" t="str">
        <v>D</v>
      </c>
      <c r="L28">
        <v>2025</v>
      </c>
      <c r="M28" t="str">
        <v>Moyenne Montant</v>
      </c>
      <c r="N28">
        <v>835</v>
      </c>
    </row>
    <row r="29" spans="5:14" x14ac:dyDescent="0.25">
      <c r="K29" t="str">
        <v>E</v>
      </c>
      <c r="L29">
        <v>2025</v>
      </c>
      <c r="M29" t="str">
        <v>Somme Montant</v>
      </c>
      <c r="N29">
        <v>999</v>
      </c>
    </row>
    <row r="30" spans="5:14" x14ac:dyDescent="0.25">
      <c r="E30" t="str" cm="1">
        <f t="array" ref="E30:H35">_xlfn._xlws.COPILOT("Fais moi la somme par projet et par année.Fournis aussi la moyenne",Tableau4[[#All],[Projet]:[Quté]])</f>
        <v>Projet</v>
      </c>
      <c r="F30" t="str">
        <v>Année</v>
      </c>
      <c r="G30" t="str">
        <v>Somme des montants</v>
      </c>
      <c r="H30" t="str">
        <v>Moyenne des montants</v>
      </c>
      <c r="K30" t="str">
        <v>E</v>
      </c>
      <c r="L30">
        <v>2025</v>
      </c>
      <c r="M30" t="str">
        <v>Moyenne Montant</v>
      </c>
      <c r="N30">
        <v>999</v>
      </c>
    </row>
    <row r="31" spans="5:14" x14ac:dyDescent="0.25">
      <c r="E31" t="str">
        <v>A</v>
      </c>
      <c r="F31">
        <v>2025</v>
      </c>
      <c r="G31">
        <v>917.24</v>
      </c>
      <c r="H31">
        <v>458.62</v>
      </c>
    </row>
    <row r="32" spans="5:14" x14ac:dyDescent="0.25">
      <c r="E32" t="str">
        <v>B</v>
      </c>
      <c r="F32">
        <v>2024</v>
      </c>
      <c r="G32">
        <v>733</v>
      </c>
      <c r="H32">
        <v>366.5</v>
      </c>
    </row>
    <row r="33" spans="5:8" x14ac:dyDescent="0.25">
      <c r="E33" t="str">
        <v>C</v>
      </c>
      <c r="F33">
        <v>2025</v>
      </c>
      <c r="G33">
        <v>1397</v>
      </c>
      <c r="H33">
        <v>698.5</v>
      </c>
    </row>
    <row r="34" spans="5:8" x14ac:dyDescent="0.25">
      <c r="E34" t="str">
        <v>D</v>
      </c>
      <c r="F34">
        <v>2025</v>
      </c>
      <c r="G34">
        <v>835</v>
      </c>
      <c r="H34">
        <v>835</v>
      </c>
    </row>
    <row r="35" spans="5:8" x14ac:dyDescent="0.25">
      <c r="E35" t="str">
        <v>E</v>
      </c>
      <c r="F35">
        <v>2025</v>
      </c>
      <c r="G35">
        <v>999</v>
      </c>
      <c r="H35">
        <v>999</v>
      </c>
    </row>
    <row r="38" spans="5:8" x14ac:dyDescent="0.25">
      <c r="E38" t="str" cm="1">
        <f t="array" ref="E38:H43">_xlfn._xlws.COPILOT("Fais moi la somme par projet et par année.Fournis aussi la moyenne.",Tableau4[[#All],[Projet]:[Quté]])</f>
        <v>Projet</v>
      </c>
      <c r="F38" t="str">
        <v>Année</v>
      </c>
      <c r="G38" t="str">
        <v>Somme Montant</v>
      </c>
      <c r="H38" t="str">
        <v>Moyenne Montant</v>
      </c>
    </row>
    <row r="39" spans="5:8" x14ac:dyDescent="0.25">
      <c r="E39" t="str">
        <v>A</v>
      </c>
      <c r="F39">
        <v>2025</v>
      </c>
      <c r="G39">
        <v>917.24</v>
      </c>
      <c r="H39">
        <v>458.62</v>
      </c>
    </row>
    <row r="40" spans="5:8" x14ac:dyDescent="0.25">
      <c r="E40" t="str">
        <v>B</v>
      </c>
      <c r="F40">
        <v>2024</v>
      </c>
      <c r="G40">
        <v>733</v>
      </c>
      <c r="H40">
        <v>366.5</v>
      </c>
    </row>
    <row r="41" spans="5:8" x14ac:dyDescent="0.25">
      <c r="E41" t="str">
        <v>C</v>
      </c>
      <c r="F41">
        <v>2025</v>
      </c>
      <c r="G41">
        <v>1397</v>
      </c>
      <c r="H41">
        <v>698.5</v>
      </c>
    </row>
    <row r="42" spans="5:8" x14ac:dyDescent="0.25">
      <c r="E42" t="str">
        <v>D</v>
      </c>
      <c r="F42">
        <v>2025</v>
      </c>
      <c r="G42">
        <v>835</v>
      </c>
      <c r="H42">
        <v>835</v>
      </c>
    </row>
    <row r="43" spans="5:8" x14ac:dyDescent="0.25">
      <c r="E43" t="str">
        <v>E</v>
      </c>
      <c r="F43">
        <v>2025</v>
      </c>
      <c r="G43">
        <v>999</v>
      </c>
      <c r="H43">
        <v>999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DE5C1-7614-43CF-9F31-38FB9D4DE90D}">
  <sheetPr codeName="Feuil6"/>
  <dimension ref="B3:D5"/>
  <sheetViews>
    <sheetView workbookViewId="0">
      <selection activeCell="D3" sqref="D3"/>
    </sheetView>
  </sheetViews>
  <sheetFormatPr baseColWidth="10" defaultRowHeight="15" x14ac:dyDescent="0.25"/>
  <sheetData>
    <row r="3" spans="2:4" ht="45" x14ac:dyDescent="0.25">
      <c r="B3" t="s">
        <v>45</v>
      </c>
      <c r="D3" s="8" t="str">
        <f>_xlfn.TEXTJOIN(CHAR(10),,B3:B5)</f>
        <v>abc
def
ghi</v>
      </c>
    </row>
    <row r="4" spans="2:4" x14ac:dyDescent="0.25">
      <c r="B4" t="s">
        <v>68</v>
      </c>
    </row>
    <row r="5" spans="2:4" x14ac:dyDescent="0.25">
      <c r="B5" t="s">
        <v>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1CB2B-CBD6-4929-986E-47DD1D945128}">
  <sheetPr codeName="Feuil8"/>
  <dimension ref="A1:N11"/>
  <sheetViews>
    <sheetView workbookViewId="0">
      <selection activeCell="H2" sqref="H2"/>
    </sheetView>
  </sheetViews>
  <sheetFormatPr baseColWidth="10" defaultRowHeight="15" x14ac:dyDescent="0.25"/>
  <cols>
    <col min="3" max="3" width="13.7109375" customWidth="1"/>
  </cols>
  <sheetData>
    <row r="1" spans="1:14" x14ac:dyDescent="0.25">
      <c r="A1" t="s">
        <v>51</v>
      </c>
      <c r="B1" t="s">
        <v>87</v>
      </c>
      <c r="C1" t="s">
        <v>0</v>
      </c>
      <c r="D1" t="s">
        <v>47</v>
      </c>
      <c r="E1" t="s">
        <v>109</v>
      </c>
      <c r="F1" s="12" t="s">
        <v>51</v>
      </c>
      <c r="G1" s="12" t="s">
        <v>87</v>
      </c>
      <c r="J1" s="17" t="s">
        <v>98</v>
      </c>
    </row>
    <row r="2" spans="1:14" x14ac:dyDescent="0.25">
      <c r="A2">
        <v>1</v>
      </c>
      <c r="B2" t="s">
        <v>88</v>
      </c>
      <c r="C2" t="str" cm="1">
        <f t="array" ref="C2">_xlfn._xlws.COPILOT("Corrige les noms de ville",Tableau5[[#This Row],[ville]])</f>
        <v>Paris</v>
      </c>
      <c r="D2" t="str" cm="1">
        <f t="array" ref="D2">_xlfn._xlws.COPILOT("Extrait la 4e lettre de ce texte",Tableau5[[#This Row],[ville]])</f>
        <v>i</v>
      </c>
      <c r="E2" t="str">
        <f>MID(Tableau5[[#This Row],[ville]],4,1)</f>
        <v>i</v>
      </c>
      <c r="F2" s="13">
        <v>1</v>
      </c>
      <c r="G2" s="13" t="s">
        <v>102</v>
      </c>
      <c r="H2" t="b">
        <f>G2=Tableau5[[#This Row],[Colonne1]]</f>
        <v>1</v>
      </c>
      <c r="J2" s="17" t="s">
        <v>99</v>
      </c>
    </row>
    <row r="3" spans="1:14" x14ac:dyDescent="0.25">
      <c r="A3">
        <v>2</v>
      </c>
      <c r="B3" t="s">
        <v>89</v>
      </c>
      <c r="C3" t="str" cm="1">
        <f t="array" ref="C3">_xlfn._xlws.COPILOT("Corrige les noms de ville",Tableau5[[#This Row],[ville]])</f>
        <v>Lyon</v>
      </c>
      <c r="D3" t="str" cm="1">
        <f t="array" ref="D3">_xlfn._xlws.COPILOT("Extrait la 4e lettre de ce texte",Tableau5[[#This Row],[ville]])</f>
        <v>n</v>
      </c>
      <c r="E3" t="str">
        <f>MID(Tableau5[[#This Row],[ville]],4,1)</f>
        <v>n</v>
      </c>
      <c r="F3" s="13">
        <v>2</v>
      </c>
      <c r="G3" s="13" t="s">
        <v>89</v>
      </c>
      <c r="H3" t="b">
        <f>G3=Tableau5[[#This Row],[Colonne1]]</f>
        <v>1</v>
      </c>
      <c r="J3" s="17" t="s">
        <v>100</v>
      </c>
    </row>
    <row r="4" spans="1:14" x14ac:dyDescent="0.25">
      <c r="A4">
        <v>3</v>
      </c>
      <c r="B4" t="s">
        <v>90</v>
      </c>
      <c r="C4" t="str" cm="1">
        <f t="array" ref="C4">_xlfn._xlws.COPILOT("Corrige les noms de ville",Tableau5[[#This Row],[ville]])</f>
        <v>Marseille</v>
      </c>
      <c r="D4" t="str" cm="1">
        <f t="array" ref="D4">_xlfn._xlws.COPILOT("Extrait la 4e lettre de ce texte",Tableau5[[#This Row],[ville]])</f>
        <v>s</v>
      </c>
      <c r="E4" t="str">
        <f>MID(Tableau5[[#This Row],[ville]],4,1)</f>
        <v>s</v>
      </c>
      <c r="F4" s="13">
        <v>3</v>
      </c>
      <c r="G4" s="13" t="s">
        <v>103</v>
      </c>
      <c r="H4" t="b">
        <f>G4=Tableau5[[#This Row],[Colonne1]]</f>
        <v>1</v>
      </c>
    </row>
    <row r="5" spans="1:14" x14ac:dyDescent="0.25">
      <c r="A5">
        <v>4</v>
      </c>
      <c r="B5" t="s">
        <v>91</v>
      </c>
      <c r="C5" t="str" cm="1">
        <f t="array" ref="C5">_xlfn._xlws.COPILOT("Corrige les noms de ville",Tableau5[[#This Row],[ville]])</f>
        <v>Toulouse</v>
      </c>
      <c r="D5" t="str" cm="1">
        <f t="array" ref="D5">_xlfn._xlws.COPILOT("Extrait la 4e lettre de ce texte",Tableau5[[#This Row],[ville]])</f>
        <v>l</v>
      </c>
      <c r="E5" t="str">
        <f>MID(Tableau5[[#This Row],[ville]],4,1)</f>
        <v>l</v>
      </c>
      <c r="F5" s="13">
        <v>4</v>
      </c>
      <c r="G5" s="13" t="s">
        <v>91</v>
      </c>
      <c r="H5" t="b">
        <f>G5=Tableau5[[#This Row],[Colonne1]]</f>
        <v>1</v>
      </c>
    </row>
    <row r="6" spans="1:14" x14ac:dyDescent="0.25">
      <c r="A6">
        <v>5</v>
      </c>
      <c r="B6" t="s">
        <v>92</v>
      </c>
      <c r="C6" t="str" cm="1">
        <f t="array" ref="C6">_xlfn._xlws.COPILOT("Corrige les noms de ville",Tableau5[[#This Row],[ville]])</f>
        <v>Bordeaux</v>
      </c>
      <c r="D6" t="str" cm="1">
        <f t="array" ref="D6">_xlfn._xlws.COPILOT("Extrait la 4e lettre de ce texte",Tableau5[[#This Row],[ville]])</f>
        <v>d</v>
      </c>
      <c r="E6" t="str">
        <f>MID(Tableau5[[#This Row],[ville]],4,1)</f>
        <v>d</v>
      </c>
      <c r="F6" s="13">
        <v>5</v>
      </c>
      <c r="G6" s="13" t="s">
        <v>104</v>
      </c>
      <c r="H6" t="b">
        <f>G6=Tableau5[[#This Row],[Colonne1]]</f>
        <v>1</v>
      </c>
      <c r="J6" t="s">
        <v>101</v>
      </c>
    </row>
    <row r="7" spans="1:14" x14ac:dyDescent="0.25">
      <c r="A7">
        <v>6</v>
      </c>
      <c r="B7" t="s">
        <v>93</v>
      </c>
      <c r="C7" t="str" cm="1">
        <f t="array" ref="C7">_xlfn._xlws.COPILOT("Corrige les noms de ville",Tableau5[[#This Row],[ville]])</f>
        <v>Nantes</v>
      </c>
      <c r="D7" t="str" cm="1">
        <f t="array" ref="D7">_xlfn._xlws.COPILOT("Extrait la 4e lettre de ce texte",Tableau5[[#This Row],[ville]])</f>
        <v>t</v>
      </c>
      <c r="E7" t="str">
        <f>MID(Tableau5[[#This Row],[ville]],4,1)</f>
        <v>t</v>
      </c>
      <c r="F7" s="13">
        <v>6</v>
      </c>
      <c r="G7" s="13" t="s">
        <v>105</v>
      </c>
      <c r="H7" t="b">
        <f>G7=Tableau5[[#This Row],[Colonne1]]</f>
        <v>1</v>
      </c>
      <c r="J7" t="str">
        <f>_xlfn.TEXTAFTER(J6,",",3)</f>
        <v>d</v>
      </c>
      <c r="N7" t="str">
        <f ca="1">_xlfn.FORMULATEXT(J7)</f>
        <v>=TEXTE.APRES(J6;",";3)</v>
      </c>
    </row>
    <row r="8" spans="1:14" x14ac:dyDescent="0.25">
      <c r="A8">
        <v>7</v>
      </c>
      <c r="B8" t="s">
        <v>94</v>
      </c>
      <c r="C8" t="str" cm="1">
        <f t="array" ref="C8">_xlfn._xlws.COPILOT("Corrige les noms de ville",Tableau5[[#This Row],[ville]])</f>
        <v>Strasbourg</v>
      </c>
      <c r="D8" t="str" cm="1">
        <f t="array" ref="D8">_xlfn._xlws.COPILOT("Extrait la 4e lettre de ce texte",Tableau5[[#This Row],[ville]])</f>
        <v>s</v>
      </c>
      <c r="E8" t="str">
        <f>MID(Tableau5[[#This Row],[ville]],4,1)</f>
        <v>a</v>
      </c>
      <c r="F8" s="13">
        <v>7</v>
      </c>
      <c r="G8" s="13" t="s">
        <v>106</v>
      </c>
      <c r="H8" t="b">
        <f>G8=Tableau5[[#This Row],[Colonne1]]</f>
        <v>1</v>
      </c>
      <c r="J8" t="str">
        <f>_xlfn.TEXTBEFORE(J6,",",2)</f>
        <v>a,b</v>
      </c>
      <c r="N8" t="str">
        <f t="shared" ref="N8:N9" ca="1" si="0">_xlfn.FORMULATEXT(J8)</f>
        <v>=TEXTE.AVANT(J6;",";2)</v>
      </c>
    </row>
    <row r="9" spans="1:14" x14ac:dyDescent="0.25">
      <c r="A9">
        <v>8</v>
      </c>
      <c r="B9" t="s">
        <v>95</v>
      </c>
      <c r="C9" t="str" cm="1">
        <f t="array" ref="C9">_xlfn._xlws.COPILOT("Corrige les noms de ville",Tableau5[[#This Row],[ville]])</f>
        <v>Montpellier</v>
      </c>
      <c r="D9" t="str" cm="1">
        <f t="array" ref="D9">_xlfn._xlws.COPILOT("Extrait la 4e lettre de ce texte",Tableau5[[#This Row],[ville]])</f>
        <v>t</v>
      </c>
      <c r="E9" t="str">
        <f>MID(Tableau5[[#This Row],[ville]],4,1)</f>
        <v>t</v>
      </c>
      <c r="F9" s="13">
        <v>8</v>
      </c>
      <c r="G9" s="13" t="s">
        <v>107</v>
      </c>
      <c r="H9" t="b">
        <f>G9=Tableau5[[#This Row],[Colonne1]]</f>
        <v>1</v>
      </c>
      <c r="J9" t="str" cm="1">
        <f t="array" ref="J9:M9">_xlfn.TEXTSPLIT(J6,",")</f>
        <v>a</v>
      </c>
      <c r="K9" t="str">
        <v>b</v>
      </c>
      <c r="L9" t="str">
        <v>c</v>
      </c>
      <c r="M9" t="str">
        <v>d</v>
      </c>
      <c r="N9" t="str">
        <f t="shared" ca="1" si="0"/>
        <v>=FRACTIONNER.TEXTE(J6;",")</v>
      </c>
    </row>
    <row r="10" spans="1:14" x14ac:dyDescent="0.25">
      <c r="A10">
        <v>9</v>
      </c>
      <c r="B10" t="s">
        <v>96</v>
      </c>
      <c r="C10" t="str" cm="1">
        <f t="array" ref="C10">_xlfn._xlws.COPILOT("Corrige les noms de ville",Tableau5[[#This Row],[ville]])</f>
        <v>Lille</v>
      </c>
      <c r="D10" t="str" cm="1">
        <f t="array" ref="D10">_xlfn._xlws.COPILOT("Extrait la 4e lettre de ce texte",Tableau5[[#This Row],[ville]])</f>
        <v>l</v>
      </c>
      <c r="E10" t="str">
        <f>MID(Tableau5[[#This Row],[ville]],4,1)</f>
        <v>l</v>
      </c>
      <c r="F10" s="13">
        <v>9</v>
      </c>
      <c r="G10" s="13" t="s">
        <v>96</v>
      </c>
      <c r="H10" t="b">
        <f>G10=Tableau5[[#This Row],[Colonne1]]</f>
        <v>1</v>
      </c>
    </row>
    <row r="11" spans="1:14" x14ac:dyDescent="0.25">
      <c r="A11">
        <v>10</v>
      </c>
      <c r="B11" t="s">
        <v>97</v>
      </c>
      <c r="C11" t="str" cm="1">
        <f t="array" ref="C11">_xlfn._xlws.COPILOT("Corrige les noms de ville",Tableau5[[#This Row],[ville]])</f>
        <v>Rennes</v>
      </c>
      <c r="D11" t="str" cm="1">
        <f t="array" ref="D11">_xlfn._xlws.COPILOT("Extrait la 4e lettre de ce texte",Tableau5[[#This Row],[ville]])</f>
        <v>n</v>
      </c>
      <c r="E11" t="str">
        <f>MID(Tableau5[[#This Row],[ville]],4,1)</f>
        <v>n</v>
      </c>
      <c r="F11" s="13">
        <v>10</v>
      </c>
      <c r="G11" s="13" t="s">
        <v>108</v>
      </c>
      <c r="H11" t="b">
        <f>G11=Tableau5[[#This Row],[Colonne1]]</f>
        <v>1</v>
      </c>
    </row>
  </sheetData>
  <phoneticPr fontId="4"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D69A2-4340-4AEF-830C-D6E35426B1E3}">
  <sheetPr codeName="Feuil9"/>
  <dimension ref="A1:M113"/>
  <sheetViews>
    <sheetView workbookViewId="0">
      <selection activeCell="E2" sqref="E2"/>
    </sheetView>
  </sheetViews>
  <sheetFormatPr baseColWidth="10" defaultRowHeight="15" x14ac:dyDescent="0.25"/>
  <sheetData>
    <row r="1" spans="1:13" ht="18" x14ac:dyDescent="0.25">
      <c r="A1" t="s">
        <v>51</v>
      </c>
      <c r="B1" t="s">
        <v>87</v>
      </c>
      <c r="C1" t="s">
        <v>173</v>
      </c>
      <c r="G1" s="12" t="s">
        <v>51</v>
      </c>
      <c r="H1" s="12" t="s">
        <v>87</v>
      </c>
      <c r="M1" s="18" t="s">
        <v>174</v>
      </c>
    </row>
    <row r="2" spans="1:13" x14ac:dyDescent="0.25">
      <c r="A2">
        <v>1</v>
      </c>
      <c r="B2" t="s">
        <v>88</v>
      </c>
      <c r="E2" t="str" cm="1">
        <f t="array" ref="E2:E91">_xlfn._xlws.COPILOT("Corrige les noms de ville. Ne retourne qu'une seule réponse.",Tableau6[ville])</f>
        <v>Paris</v>
      </c>
      <c r="G2" s="13">
        <v>1</v>
      </c>
      <c r="H2" s="13" t="s">
        <v>102</v>
      </c>
      <c r="J2" t="b">
        <f>H2=E2</f>
        <v>1</v>
      </c>
      <c r="M2" s="19"/>
    </row>
    <row r="3" spans="1:13" x14ac:dyDescent="0.25">
      <c r="A3">
        <v>2</v>
      </c>
      <c r="B3" t="s">
        <v>89</v>
      </c>
      <c r="E3" t="str">
        <v>Lyon</v>
      </c>
      <c r="G3" s="13">
        <v>2</v>
      </c>
      <c r="H3" s="13" t="s">
        <v>89</v>
      </c>
      <c r="J3" t="b">
        <f t="shared" ref="J3:J66" si="0">H3=E3</f>
        <v>1</v>
      </c>
      <c r="M3" s="19" t="s">
        <v>175</v>
      </c>
    </row>
    <row r="4" spans="1:13" x14ac:dyDescent="0.25">
      <c r="A4">
        <v>3</v>
      </c>
      <c r="B4" t="s">
        <v>90</v>
      </c>
      <c r="E4" t="str">
        <v>Marseille</v>
      </c>
      <c r="G4" s="13">
        <v>3</v>
      </c>
      <c r="H4" s="13" t="s">
        <v>103</v>
      </c>
      <c r="J4" t="b">
        <f t="shared" si="0"/>
        <v>1</v>
      </c>
      <c r="M4" s="19"/>
    </row>
    <row r="5" spans="1:13" x14ac:dyDescent="0.25">
      <c r="A5">
        <v>4</v>
      </c>
      <c r="B5" t="s">
        <v>91</v>
      </c>
      <c r="E5" t="str">
        <v>Toulouse</v>
      </c>
      <c r="G5" s="13">
        <v>4</v>
      </c>
      <c r="H5" s="13" t="s">
        <v>91</v>
      </c>
      <c r="J5" t="b">
        <f t="shared" si="0"/>
        <v>1</v>
      </c>
      <c r="M5" s="19" t="s">
        <v>176</v>
      </c>
    </row>
    <row r="6" spans="1:13" x14ac:dyDescent="0.25">
      <c r="A6">
        <v>5</v>
      </c>
      <c r="B6" t="s">
        <v>92</v>
      </c>
      <c r="E6" t="str">
        <v>Bordeaux</v>
      </c>
      <c r="G6" s="13">
        <v>5</v>
      </c>
      <c r="H6" s="13" t="s">
        <v>104</v>
      </c>
      <c r="J6" t="b">
        <f t="shared" si="0"/>
        <v>1</v>
      </c>
      <c r="M6" s="19"/>
    </row>
    <row r="7" spans="1:13" x14ac:dyDescent="0.25">
      <c r="A7">
        <v>6</v>
      </c>
      <c r="B7" t="s">
        <v>93</v>
      </c>
      <c r="E7" t="str">
        <v>Nantes</v>
      </c>
      <c r="G7" s="13">
        <v>6</v>
      </c>
      <c r="H7" s="13" t="s">
        <v>105</v>
      </c>
      <c r="J7" t="b">
        <f t="shared" si="0"/>
        <v>1</v>
      </c>
      <c r="M7" s="19" t="s">
        <v>177</v>
      </c>
    </row>
    <row r="8" spans="1:13" x14ac:dyDescent="0.25">
      <c r="A8">
        <v>7</v>
      </c>
      <c r="B8" t="s">
        <v>94</v>
      </c>
      <c r="E8" t="str">
        <v>Strasbourg</v>
      </c>
      <c r="G8" s="13">
        <v>7</v>
      </c>
      <c r="H8" s="13" t="s">
        <v>106</v>
      </c>
      <c r="J8" t="b">
        <f t="shared" si="0"/>
        <v>1</v>
      </c>
      <c r="M8" s="19"/>
    </row>
    <row r="9" spans="1:13" x14ac:dyDescent="0.25">
      <c r="A9">
        <v>8</v>
      </c>
      <c r="B9" t="s">
        <v>95</v>
      </c>
      <c r="E9" t="str">
        <v>Montpellier</v>
      </c>
      <c r="G9" s="13">
        <v>8</v>
      </c>
      <c r="H9" s="13" t="s">
        <v>107</v>
      </c>
      <c r="J9" t="b">
        <f t="shared" si="0"/>
        <v>1</v>
      </c>
      <c r="M9" s="19" t="s">
        <v>178</v>
      </c>
    </row>
    <row r="10" spans="1:13" x14ac:dyDescent="0.25">
      <c r="A10">
        <v>9</v>
      </c>
      <c r="B10" t="s">
        <v>96</v>
      </c>
      <c r="E10" t="str">
        <v>Lille</v>
      </c>
      <c r="G10" s="13">
        <v>9</v>
      </c>
      <c r="H10" s="13" t="s">
        <v>96</v>
      </c>
      <c r="J10" t="b">
        <f t="shared" si="0"/>
        <v>1</v>
      </c>
      <c r="M10" s="19"/>
    </row>
    <row r="11" spans="1:13" x14ac:dyDescent="0.25">
      <c r="A11">
        <v>10</v>
      </c>
      <c r="B11" t="s">
        <v>97</v>
      </c>
      <c r="E11" t="str">
        <v>Rennes</v>
      </c>
      <c r="G11" s="13">
        <v>10</v>
      </c>
      <c r="H11" s="13" t="s">
        <v>108</v>
      </c>
      <c r="J11" t="b">
        <f t="shared" si="0"/>
        <v>1</v>
      </c>
      <c r="M11" s="19" t="s">
        <v>179</v>
      </c>
    </row>
    <row r="12" spans="1:13" x14ac:dyDescent="0.25">
      <c r="A12">
        <v>11</v>
      </c>
      <c r="B12" t="s">
        <v>110</v>
      </c>
      <c r="E12" t="str">
        <v>Lyon</v>
      </c>
      <c r="G12" s="13">
        <v>11</v>
      </c>
      <c r="H12" s="13" t="s">
        <v>89</v>
      </c>
      <c r="J12" t="b">
        <f t="shared" si="0"/>
        <v>1</v>
      </c>
    </row>
    <row r="13" spans="1:13" ht="18" x14ac:dyDescent="0.25">
      <c r="A13">
        <v>12</v>
      </c>
      <c r="B13" t="s">
        <v>111</v>
      </c>
      <c r="E13" t="str">
        <v>Paris</v>
      </c>
      <c r="G13" s="13">
        <v>12</v>
      </c>
      <c r="H13" s="13" t="s">
        <v>102</v>
      </c>
      <c r="J13" t="b">
        <f t="shared" si="0"/>
        <v>1</v>
      </c>
      <c r="M13" s="18" t="s">
        <v>180</v>
      </c>
    </row>
    <row r="14" spans="1:13" x14ac:dyDescent="0.25">
      <c r="A14">
        <v>13</v>
      </c>
      <c r="B14" t="s">
        <v>112</v>
      </c>
      <c r="E14" t="str">
        <v>Toulouse</v>
      </c>
      <c r="G14" s="13">
        <v>13</v>
      </c>
      <c r="H14" s="13" t="s">
        <v>91</v>
      </c>
      <c r="J14" t="b">
        <f t="shared" si="0"/>
        <v>1</v>
      </c>
      <c r="M14" s="19"/>
    </row>
    <row r="15" spans="1:13" x14ac:dyDescent="0.25">
      <c r="A15">
        <v>14</v>
      </c>
      <c r="B15" t="s">
        <v>110</v>
      </c>
      <c r="E15" t="str">
        <v>Lyon</v>
      </c>
      <c r="G15" s="13">
        <v>14</v>
      </c>
      <c r="H15" s="13" t="s">
        <v>89</v>
      </c>
      <c r="J15" t="b">
        <f t="shared" si="0"/>
        <v>1</v>
      </c>
      <c r="M15" s="19" t="s">
        <v>181</v>
      </c>
    </row>
    <row r="16" spans="1:13" x14ac:dyDescent="0.25">
      <c r="A16">
        <v>15</v>
      </c>
      <c r="B16" t="s">
        <v>113</v>
      </c>
      <c r="E16" t="str">
        <v>Lille</v>
      </c>
      <c r="G16" s="13">
        <v>15</v>
      </c>
      <c r="H16" s="13" t="s">
        <v>96</v>
      </c>
      <c r="J16" t="b">
        <f t="shared" si="0"/>
        <v>1</v>
      </c>
      <c r="M16" s="19"/>
    </row>
    <row r="17" spans="1:13" x14ac:dyDescent="0.25">
      <c r="A17">
        <v>16</v>
      </c>
      <c r="B17" t="s">
        <v>114</v>
      </c>
      <c r="E17" t="str">
        <v>Strasbourg</v>
      </c>
      <c r="G17" s="13">
        <v>16</v>
      </c>
      <c r="H17" s="13" t="s">
        <v>106</v>
      </c>
      <c r="J17" t="b">
        <f t="shared" si="0"/>
        <v>1</v>
      </c>
      <c r="M17" s="19" t="s">
        <v>182</v>
      </c>
    </row>
    <row r="18" spans="1:13" x14ac:dyDescent="0.25">
      <c r="A18">
        <v>17</v>
      </c>
      <c r="B18" t="s">
        <v>110</v>
      </c>
      <c r="E18" t="str">
        <v>Lyon</v>
      </c>
      <c r="G18" s="13">
        <v>17</v>
      </c>
      <c r="H18" s="13" t="s">
        <v>89</v>
      </c>
      <c r="J18" t="b">
        <f t="shared" si="0"/>
        <v>1</v>
      </c>
    </row>
    <row r="19" spans="1:13" ht="18" x14ac:dyDescent="0.25">
      <c r="A19">
        <v>18</v>
      </c>
      <c r="B19" t="s">
        <v>115</v>
      </c>
      <c r="E19" t="str">
        <v>Toulouse</v>
      </c>
      <c r="G19" s="13">
        <v>18</v>
      </c>
      <c r="H19" s="13" t="s">
        <v>91</v>
      </c>
      <c r="J19" t="b">
        <f t="shared" si="0"/>
        <v>1</v>
      </c>
      <c r="M19" s="18" t="s">
        <v>183</v>
      </c>
    </row>
    <row r="20" spans="1:13" x14ac:dyDescent="0.25">
      <c r="A20">
        <v>19</v>
      </c>
      <c r="B20" t="s">
        <v>116</v>
      </c>
      <c r="E20" t="str">
        <v>Rennes</v>
      </c>
      <c r="G20" s="13">
        <v>19</v>
      </c>
      <c r="H20" s="13" t="s">
        <v>108</v>
      </c>
      <c r="J20" t="b">
        <f t="shared" si="0"/>
        <v>1</v>
      </c>
      <c r="M20" s="19"/>
    </row>
    <row r="21" spans="1:13" x14ac:dyDescent="0.25">
      <c r="A21">
        <v>20</v>
      </c>
      <c r="B21" t="s">
        <v>117</v>
      </c>
      <c r="E21" t="str">
        <v>Toulouse</v>
      </c>
      <c r="G21" s="13">
        <v>20</v>
      </c>
      <c r="H21" s="13" t="s">
        <v>91</v>
      </c>
      <c r="J21" t="b">
        <f t="shared" si="0"/>
        <v>1</v>
      </c>
      <c r="M21" s="19" t="s">
        <v>184</v>
      </c>
    </row>
    <row r="22" spans="1:13" x14ac:dyDescent="0.25">
      <c r="A22">
        <v>21</v>
      </c>
      <c r="B22" t="s">
        <v>118</v>
      </c>
      <c r="E22" t="str">
        <v>Lille</v>
      </c>
      <c r="G22" s="13">
        <v>21</v>
      </c>
      <c r="H22" s="13" t="s">
        <v>96</v>
      </c>
      <c r="J22" t="b">
        <f t="shared" si="0"/>
        <v>1</v>
      </c>
    </row>
    <row r="23" spans="1:13" ht="18" x14ac:dyDescent="0.25">
      <c r="A23">
        <v>22</v>
      </c>
      <c r="B23" t="s">
        <v>119</v>
      </c>
      <c r="E23" t="str">
        <v>Montpellier</v>
      </c>
      <c r="G23" s="13">
        <v>22</v>
      </c>
      <c r="H23" s="13" t="s">
        <v>107</v>
      </c>
      <c r="J23" t="b">
        <f t="shared" si="0"/>
        <v>1</v>
      </c>
      <c r="M23" s="18" t="s">
        <v>185</v>
      </c>
    </row>
    <row r="24" spans="1:13" x14ac:dyDescent="0.25">
      <c r="A24">
        <v>23</v>
      </c>
      <c r="B24" t="s">
        <v>120</v>
      </c>
      <c r="E24" t="str">
        <v>Paris</v>
      </c>
      <c r="G24" s="13">
        <v>23</v>
      </c>
      <c r="H24" s="13" t="s">
        <v>102</v>
      </c>
      <c r="J24" t="b">
        <f t="shared" si="0"/>
        <v>1</v>
      </c>
      <c r="M24" s="19"/>
    </row>
    <row r="25" spans="1:13" x14ac:dyDescent="0.25">
      <c r="A25">
        <v>24</v>
      </c>
      <c r="B25" t="s">
        <v>121</v>
      </c>
      <c r="E25" t="str">
        <v>Strasbourg</v>
      </c>
      <c r="G25" s="13">
        <v>24</v>
      </c>
      <c r="H25" s="13" t="s">
        <v>106</v>
      </c>
      <c r="J25" t="b">
        <f t="shared" si="0"/>
        <v>1</v>
      </c>
      <c r="M25" s="19" t="s">
        <v>186</v>
      </c>
    </row>
    <row r="26" spans="1:13" x14ac:dyDescent="0.25">
      <c r="A26">
        <v>25</v>
      </c>
      <c r="B26" t="s">
        <v>122</v>
      </c>
      <c r="E26" t="str">
        <v>Marseille</v>
      </c>
      <c r="G26" s="13">
        <v>25</v>
      </c>
      <c r="H26" s="13" t="s">
        <v>103</v>
      </c>
      <c r="J26" t="b">
        <f t="shared" si="0"/>
        <v>1</v>
      </c>
      <c r="M26" s="19"/>
    </row>
    <row r="27" spans="1:13" x14ac:dyDescent="0.25">
      <c r="A27">
        <v>26</v>
      </c>
      <c r="B27" t="s">
        <v>110</v>
      </c>
      <c r="E27" t="str">
        <v>Lyon</v>
      </c>
      <c r="G27" s="13">
        <v>26</v>
      </c>
      <c r="H27" s="13" t="s">
        <v>89</v>
      </c>
      <c r="J27" t="b">
        <f t="shared" si="0"/>
        <v>1</v>
      </c>
      <c r="M27" s="19" t="s">
        <v>187</v>
      </c>
    </row>
    <row r="28" spans="1:13" x14ac:dyDescent="0.25">
      <c r="A28">
        <v>27</v>
      </c>
      <c r="B28" t="s">
        <v>110</v>
      </c>
      <c r="E28" t="str">
        <v>Lyon</v>
      </c>
      <c r="G28" s="13">
        <v>27</v>
      </c>
      <c r="H28" s="13" t="s">
        <v>89</v>
      </c>
      <c r="J28" t="b">
        <f t="shared" si="0"/>
        <v>1</v>
      </c>
      <c r="M28" s="19"/>
    </row>
    <row r="29" spans="1:13" x14ac:dyDescent="0.25">
      <c r="A29">
        <v>28</v>
      </c>
      <c r="B29" t="s">
        <v>123</v>
      </c>
      <c r="E29" t="str">
        <v>Strasbourg</v>
      </c>
      <c r="G29" s="13">
        <v>28</v>
      </c>
      <c r="H29" s="13" t="s">
        <v>106</v>
      </c>
      <c r="J29" t="b">
        <f t="shared" si="0"/>
        <v>1</v>
      </c>
      <c r="M29" s="19" t="s">
        <v>188</v>
      </c>
    </row>
    <row r="30" spans="1:13" x14ac:dyDescent="0.25">
      <c r="A30">
        <v>29</v>
      </c>
      <c r="B30" t="s">
        <v>124</v>
      </c>
      <c r="E30" t="str">
        <v>Nantes</v>
      </c>
      <c r="G30" s="13">
        <v>29</v>
      </c>
      <c r="H30" s="13" t="s">
        <v>105</v>
      </c>
      <c r="J30" t="b">
        <f t="shared" si="0"/>
        <v>1</v>
      </c>
    </row>
    <row r="31" spans="1:13" ht="18" x14ac:dyDescent="0.25">
      <c r="A31">
        <v>30</v>
      </c>
      <c r="B31" t="s">
        <v>125</v>
      </c>
      <c r="E31" t="str">
        <v>Paris</v>
      </c>
      <c r="G31" s="13">
        <v>30</v>
      </c>
      <c r="H31" s="13" t="s">
        <v>102</v>
      </c>
      <c r="J31" t="b">
        <f t="shared" si="0"/>
        <v>1</v>
      </c>
      <c r="M31" s="18" t="s">
        <v>189</v>
      </c>
    </row>
    <row r="32" spans="1:13" x14ac:dyDescent="0.25">
      <c r="A32">
        <v>31</v>
      </c>
      <c r="B32" t="s">
        <v>110</v>
      </c>
      <c r="E32" t="str">
        <v>Lyon</v>
      </c>
      <c r="G32" s="13">
        <v>31</v>
      </c>
      <c r="H32" s="13" t="s">
        <v>89</v>
      </c>
      <c r="J32" t="b">
        <f t="shared" si="0"/>
        <v>1</v>
      </c>
      <c r="M32" s="19"/>
    </row>
    <row r="33" spans="1:13" x14ac:dyDescent="0.25">
      <c r="A33">
        <v>32</v>
      </c>
      <c r="B33" t="s">
        <v>126</v>
      </c>
      <c r="E33" t="str">
        <v>Strasbourg</v>
      </c>
      <c r="G33" s="13">
        <v>32</v>
      </c>
      <c r="H33" s="13" t="s">
        <v>106</v>
      </c>
      <c r="J33" t="b">
        <f t="shared" si="0"/>
        <v>1</v>
      </c>
      <c r="M33" s="19" t="s">
        <v>190</v>
      </c>
    </row>
    <row r="34" spans="1:13" x14ac:dyDescent="0.25">
      <c r="A34">
        <v>33</v>
      </c>
      <c r="B34" t="s">
        <v>127</v>
      </c>
      <c r="E34" t="str">
        <v>Bordeaux</v>
      </c>
      <c r="G34" s="13">
        <v>33</v>
      </c>
      <c r="H34" s="13" t="s">
        <v>104</v>
      </c>
      <c r="J34" t="b">
        <f t="shared" si="0"/>
        <v>1</v>
      </c>
      <c r="M34" s="19"/>
    </row>
    <row r="35" spans="1:13" x14ac:dyDescent="0.25">
      <c r="A35">
        <v>34</v>
      </c>
      <c r="B35" t="s">
        <v>128</v>
      </c>
      <c r="E35" t="str">
        <v>Rennes</v>
      </c>
      <c r="G35" s="13">
        <v>34</v>
      </c>
      <c r="H35" s="13" t="s">
        <v>108</v>
      </c>
      <c r="J35" t="b">
        <f t="shared" si="0"/>
        <v>1</v>
      </c>
      <c r="M35" s="19" t="s">
        <v>191</v>
      </c>
    </row>
    <row r="36" spans="1:13" x14ac:dyDescent="0.25">
      <c r="A36">
        <v>35</v>
      </c>
      <c r="B36" t="s">
        <v>129</v>
      </c>
      <c r="E36" t="str">
        <v>Toulouse</v>
      </c>
      <c r="G36" s="13">
        <v>35</v>
      </c>
      <c r="H36" s="13" t="s">
        <v>91</v>
      </c>
      <c r="J36" t="b">
        <f t="shared" si="0"/>
        <v>1</v>
      </c>
      <c r="M36" s="19"/>
    </row>
    <row r="37" spans="1:13" x14ac:dyDescent="0.25">
      <c r="A37">
        <v>36</v>
      </c>
      <c r="B37" t="s">
        <v>130</v>
      </c>
      <c r="E37" t="str">
        <v>Paris</v>
      </c>
      <c r="G37" s="13">
        <v>36</v>
      </c>
      <c r="H37" s="13" t="s">
        <v>102</v>
      </c>
      <c r="J37" t="b">
        <f t="shared" si="0"/>
        <v>1</v>
      </c>
      <c r="M37" s="19" t="s">
        <v>192</v>
      </c>
    </row>
    <row r="38" spans="1:13" x14ac:dyDescent="0.25">
      <c r="A38">
        <v>37</v>
      </c>
      <c r="B38" t="s">
        <v>110</v>
      </c>
      <c r="E38" t="str">
        <v>Lyon</v>
      </c>
      <c r="G38" s="13">
        <v>37</v>
      </c>
      <c r="H38" s="13" t="s">
        <v>89</v>
      </c>
      <c r="J38" t="b">
        <f t="shared" si="0"/>
        <v>1</v>
      </c>
    </row>
    <row r="39" spans="1:13" ht="18" x14ac:dyDescent="0.25">
      <c r="A39">
        <v>38</v>
      </c>
      <c r="B39" t="s">
        <v>131</v>
      </c>
      <c r="E39" t="str">
        <v>Toulouse</v>
      </c>
      <c r="G39" s="13">
        <v>38</v>
      </c>
      <c r="H39" s="13" t="s">
        <v>91</v>
      </c>
      <c r="J39" t="b">
        <f t="shared" si="0"/>
        <v>1</v>
      </c>
      <c r="M39" s="18" t="s">
        <v>193</v>
      </c>
    </row>
    <row r="40" spans="1:13" x14ac:dyDescent="0.25">
      <c r="A40">
        <v>39</v>
      </c>
      <c r="B40" t="s">
        <v>132</v>
      </c>
      <c r="E40" t="str">
        <v>Strasbourg</v>
      </c>
      <c r="G40" s="13">
        <v>39</v>
      </c>
      <c r="H40" s="13" t="s">
        <v>106</v>
      </c>
      <c r="J40" t="b">
        <f t="shared" si="0"/>
        <v>1</v>
      </c>
      <c r="M40" s="19"/>
    </row>
    <row r="41" spans="1:13" x14ac:dyDescent="0.25">
      <c r="A41">
        <v>40</v>
      </c>
      <c r="B41" t="s">
        <v>133</v>
      </c>
      <c r="E41" t="str">
        <v>Nantes</v>
      </c>
      <c r="G41" s="13">
        <v>40</v>
      </c>
      <c r="H41" s="13" t="s">
        <v>105</v>
      </c>
      <c r="J41" t="b">
        <f t="shared" si="0"/>
        <v>1</v>
      </c>
      <c r="M41" s="19" t="s">
        <v>194</v>
      </c>
    </row>
    <row r="42" spans="1:13" x14ac:dyDescent="0.25">
      <c r="A42">
        <v>41</v>
      </c>
      <c r="B42" t="s">
        <v>134</v>
      </c>
      <c r="E42" t="str">
        <v>Nantes</v>
      </c>
      <c r="G42" s="13">
        <v>41</v>
      </c>
      <c r="H42" s="13" t="s">
        <v>105</v>
      </c>
      <c r="J42" t="b">
        <f t="shared" si="0"/>
        <v>1</v>
      </c>
      <c r="M42" s="19"/>
    </row>
    <row r="43" spans="1:13" x14ac:dyDescent="0.25">
      <c r="A43">
        <v>42</v>
      </c>
      <c r="B43" t="s">
        <v>135</v>
      </c>
      <c r="E43" t="str">
        <v>Bordeaux</v>
      </c>
      <c r="G43" s="13">
        <v>42</v>
      </c>
      <c r="H43" s="13" t="s">
        <v>104</v>
      </c>
      <c r="J43" t="b">
        <f t="shared" si="0"/>
        <v>1</v>
      </c>
      <c r="M43" s="19" t="s">
        <v>195</v>
      </c>
    </row>
    <row r="44" spans="1:13" x14ac:dyDescent="0.25">
      <c r="A44">
        <v>43</v>
      </c>
      <c r="B44" t="s">
        <v>110</v>
      </c>
      <c r="E44" t="str">
        <v>Lyon</v>
      </c>
      <c r="G44" s="13">
        <v>43</v>
      </c>
      <c r="H44" s="13" t="s">
        <v>89</v>
      </c>
      <c r="J44" t="b">
        <f t="shared" si="0"/>
        <v>1</v>
      </c>
      <c r="M44" s="19"/>
    </row>
    <row r="45" spans="1:13" x14ac:dyDescent="0.25">
      <c r="A45">
        <v>44</v>
      </c>
      <c r="B45" t="s">
        <v>136</v>
      </c>
      <c r="E45" t="str">
        <v>Rennes</v>
      </c>
      <c r="G45" s="13">
        <v>44</v>
      </c>
      <c r="H45" s="13" t="s">
        <v>108</v>
      </c>
      <c r="J45" t="b">
        <f t="shared" si="0"/>
        <v>1</v>
      </c>
      <c r="M45" s="19" t="s">
        <v>196</v>
      </c>
    </row>
    <row r="46" spans="1:13" x14ac:dyDescent="0.25">
      <c r="A46">
        <v>45</v>
      </c>
      <c r="B46" t="s">
        <v>91</v>
      </c>
      <c r="E46" t="str">
        <v>Toulouse</v>
      </c>
      <c r="G46" s="13">
        <v>45</v>
      </c>
      <c r="H46" s="13" t="s">
        <v>91</v>
      </c>
      <c r="J46" t="b">
        <f t="shared" si="0"/>
        <v>1</v>
      </c>
      <c r="M46" s="19"/>
    </row>
    <row r="47" spans="1:13" x14ac:dyDescent="0.25">
      <c r="A47">
        <v>46</v>
      </c>
      <c r="B47" t="s">
        <v>137</v>
      </c>
      <c r="E47" t="str">
        <v>Strasbourg</v>
      </c>
      <c r="G47" s="13">
        <v>46</v>
      </c>
      <c r="H47" s="13" t="s">
        <v>106</v>
      </c>
      <c r="J47" t="b">
        <f t="shared" si="0"/>
        <v>1</v>
      </c>
      <c r="M47" s="19" t="s">
        <v>197</v>
      </c>
    </row>
    <row r="48" spans="1:13" x14ac:dyDescent="0.25">
      <c r="A48">
        <v>47</v>
      </c>
      <c r="B48" t="s">
        <v>138</v>
      </c>
      <c r="E48" t="str">
        <v>Lille</v>
      </c>
      <c r="G48" s="13">
        <v>47</v>
      </c>
      <c r="H48" s="13" t="s">
        <v>96</v>
      </c>
      <c r="J48" t="b">
        <f t="shared" si="0"/>
        <v>1</v>
      </c>
    </row>
    <row r="49" spans="1:13" ht="18" x14ac:dyDescent="0.25">
      <c r="A49">
        <v>48</v>
      </c>
      <c r="B49" t="s">
        <v>139</v>
      </c>
      <c r="E49" t="str">
        <v>Nantes</v>
      </c>
      <c r="G49" s="13">
        <v>48</v>
      </c>
      <c r="H49" s="13" t="s">
        <v>105</v>
      </c>
      <c r="J49" t="b">
        <f t="shared" si="0"/>
        <v>1</v>
      </c>
      <c r="M49" s="18" t="s">
        <v>198</v>
      </c>
    </row>
    <row r="50" spans="1:13" x14ac:dyDescent="0.25">
      <c r="A50">
        <v>49</v>
      </c>
      <c r="B50" t="s">
        <v>140</v>
      </c>
      <c r="E50" t="str">
        <v>Paris</v>
      </c>
      <c r="G50" s="13">
        <v>49</v>
      </c>
      <c r="H50" s="13" t="s">
        <v>102</v>
      </c>
      <c r="J50" t="b">
        <f t="shared" si="0"/>
        <v>1</v>
      </c>
      <c r="M50" s="19"/>
    </row>
    <row r="51" spans="1:13" x14ac:dyDescent="0.25">
      <c r="A51">
        <v>50</v>
      </c>
      <c r="B51" t="s">
        <v>141</v>
      </c>
      <c r="E51" t="str">
        <v>Bordeaux</v>
      </c>
      <c r="G51" s="13">
        <v>50</v>
      </c>
      <c r="H51" s="13" t="s">
        <v>104</v>
      </c>
      <c r="J51" t="b">
        <f t="shared" si="0"/>
        <v>1</v>
      </c>
      <c r="M51" s="19" t="s">
        <v>199</v>
      </c>
    </row>
    <row r="52" spans="1:13" x14ac:dyDescent="0.25">
      <c r="A52">
        <v>51</v>
      </c>
      <c r="B52" t="s">
        <v>142</v>
      </c>
      <c r="E52" t="str">
        <v>Rennes</v>
      </c>
      <c r="G52" s="13">
        <v>51</v>
      </c>
      <c r="H52" s="13" t="s">
        <v>108</v>
      </c>
      <c r="J52" t="b">
        <f t="shared" si="0"/>
        <v>1</v>
      </c>
      <c r="M52" s="19"/>
    </row>
    <row r="53" spans="1:13" x14ac:dyDescent="0.25">
      <c r="A53">
        <v>52</v>
      </c>
      <c r="B53" t="s">
        <v>143</v>
      </c>
      <c r="E53" t="str">
        <v>Montpellier</v>
      </c>
      <c r="G53" s="13">
        <v>52</v>
      </c>
      <c r="H53" s="13" t="s">
        <v>107</v>
      </c>
      <c r="J53" t="b">
        <f t="shared" si="0"/>
        <v>1</v>
      </c>
      <c r="M53" s="19" t="s">
        <v>200</v>
      </c>
    </row>
    <row r="54" spans="1:13" x14ac:dyDescent="0.25">
      <c r="A54">
        <v>53</v>
      </c>
      <c r="B54" t="s">
        <v>144</v>
      </c>
      <c r="E54" t="str">
        <v>Montpellier</v>
      </c>
      <c r="G54" s="13">
        <v>53</v>
      </c>
      <c r="H54" s="13" t="s">
        <v>107</v>
      </c>
      <c r="J54" t="b">
        <f t="shared" si="0"/>
        <v>1</v>
      </c>
      <c r="M54" s="19"/>
    </row>
    <row r="55" spans="1:13" x14ac:dyDescent="0.25">
      <c r="A55">
        <v>54</v>
      </c>
      <c r="B55" t="s">
        <v>145</v>
      </c>
      <c r="E55" t="str">
        <v>Marseille</v>
      </c>
      <c r="G55" s="13">
        <v>54</v>
      </c>
      <c r="H55" s="13" t="s">
        <v>103</v>
      </c>
      <c r="J55" t="b">
        <f t="shared" si="0"/>
        <v>1</v>
      </c>
      <c r="M55" s="19" t="s">
        <v>201</v>
      </c>
    </row>
    <row r="56" spans="1:13" x14ac:dyDescent="0.25">
      <c r="A56">
        <v>55</v>
      </c>
      <c r="B56" t="s">
        <v>146</v>
      </c>
      <c r="E56" t="str">
        <v>Lille</v>
      </c>
      <c r="G56" s="13">
        <v>55</v>
      </c>
      <c r="H56" s="13" t="s">
        <v>96</v>
      </c>
      <c r="J56" t="b">
        <f t="shared" si="0"/>
        <v>1</v>
      </c>
    </row>
    <row r="57" spans="1:13" ht="18" x14ac:dyDescent="0.25">
      <c r="A57">
        <v>56</v>
      </c>
      <c r="B57" t="s">
        <v>147</v>
      </c>
      <c r="E57" t="str">
        <v>Rennes</v>
      </c>
      <c r="G57" s="13">
        <v>56</v>
      </c>
      <c r="H57" s="13" t="s">
        <v>108</v>
      </c>
      <c r="J57" t="b">
        <f t="shared" si="0"/>
        <v>1</v>
      </c>
      <c r="M57" s="18" t="s">
        <v>202</v>
      </c>
    </row>
    <row r="58" spans="1:13" x14ac:dyDescent="0.25">
      <c r="A58">
        <v>57</v>
      </c>
      <c r="B58" t="s">
        <v>148</v>
      </c>
      <c r="E58" t="str">
        <v>Strasbourg</v>
      </c>
      <c r="G58" s="13">
        <v>57</v>
      </c>
      <c r="H58" s="13" t="s">
        <v>106</v>
      </c>
      <c r="J58" t="b">
        <f t="shared" si="0"/>
        <v>1</v>
      </c>
      <c r="M58" s="19"/>
    </row>
    <row r="59" spans="1:13" x14ac:dyDescent="0.25">
      <c r="A59">
        <v>58</v>
      </c>
      <c r="B59" t="s">
        <v>149</v>
      </c>
      <c r="E59" t="str">
        <v>Marseille</v>
      </c>
      <c r="G59" s="13">
        <v>58</v>
      </c>
      <c r="H59" s="13" t="s">
        <v>103</v>
      </c>
      <c r="J59" t="b">
        <f t="shared" si="0"/>
        <v>1</v>
      </c>
      <c r="M59" s="19" t="s">
        <v>203</v>
      </c>
    </row>
    <row r="60" spans="1:13" x14ac:dyDescent="0.25">
      <c r="A60">
        <v>59</v>
      </c>
      <c r="B60" t="s">
        <v>150</v>
      </c>
      <c r="E60" t="str">
        <v>Paris</v>
      </c>
      <c r="G60" s="13">
        <v>59</v>
      </c>
      <c r="H60" s="13" t="s">
        <v>102</v>
      </c>
      <c r="J60" t="b">
        <f t="shared" si="0"/>
        <v>1</v>
      </c>
      <c r="M60" s="19"/>
    </row>
    <row r="61" spans="1:13" x14ac:dyDescent="0.25">
      <c r="A61">
        <v>60</v>
      </c>
      <c r="B61" t="s">
        <v>151</v>
      </c>
      <c r="E61" t="str">
        <v>Marseille</v>
      </c>
      <c r="G61" s="13">
        <v>60</v>
      </c>
      <c r="H61" s="13" t="s">
        <v>103</v>
      </c>
      <c r="J61" t="b">
        <f t="shared" si="0"/>
        <v>1</v>
      </c>
      <c r="M61" s="19" t="s">
        <v>204</v>
      </c>
    </row>
    <row r="62" spans="1:13" x14ac:dyDescent="0.25">
      <c r="A62">
        <v>61</v>
      </c>
      <c r="B62" t="s">
        <v>110</v>
      </c>
      <c r="E62" t="str">
        <v>Lyon</v>
      </c>
      <c r="G62" s="13">
        <v>61</v>
      </c>
      <c r="H62" s="13" t="s">
        <v>89</v>
      </c>
      <c r="J62" t="b">
        <f t="shared" si="0"/>
        <v>1</v>
      </c>
      <c r="M62" s="19"/>
    </row>
    <row r="63" spans="1:13" x14ac:dyDescent="0.25">
      <c r="A63">
        <v>62</v>
      </c>
      <c r="B63" t="s">
        <v>152</v>
      </c>
      <c r="E63" t="str">
        <v>Strasbourg</v>
      </c>
      <c r="G63" s="13">
        <v>62</v>
      </c>
      <c r="H63" s="13" t="s">
        <v>106</v>
      </c>
      <c r="J63" t="b">
        <f t="shared" si="0"/>
        <v>1</v>
      </c>
      <c r="M63" s="19" t="s">
        <v>205</v>
      </c>
    </row>
    <row r="64" spans="1:13" x14ac:dyDescent="0.25">
      <c r="A64">
        <v>63</v>
      </c>
      <c r="B64" t="s">
        <v>107</v>
      </c>
      <c r="E64" t="str">
        <v>Montpellier</v>
      </c>
      <c r="G64" s="13">
        <v>63</v>
      </c>
      <c r="H64" s="13" t="s">
        <v>107</v>
      </c>
      <c r="J64" t="b">
        <f t="shared" si="0"/>
        <v>1</v>
      </c>
      <c r="M64" s="19"/>
    </row>
    <row r="65" spans="1:13" x14ac:dyDescent="0.25">
      <c r="A65">
        <v>64</v>
      </c>
      <c r="B65" t="s">
        <v>153</v>
      </c>
      <c r="E65" t="str">
        <v>Lille</v>
      </c>
      <c r="G65" s="13">
        <v>64</v>
      </c>
      <c r="H65" s="13" t="s">
        <v>96</v>
      </c>
      <c r="J65" t="b">
        <f t="shared" si="0"/>
        <v>1</v>
      </c>
      <c r="M65" s="19" t="s">
        <v>206</v>
      </c>
    </row>
    <row r="66" spans="1:13" x14ac:dyDescent="0.25">
      <c r="A66">
        <v>65</v>
      </c>
      <c r="B66" t="s">
        <v>110</v>
      </c>
      <c r="E66" t="str">
        <v>Lyon</v>
      </c>
      <c r="G66" s="13">
        <v>65</v>
      </c>
      <c r="H66" s="13" t="s">
        <v>89</v>
      </c>
      <c r="J66" t="b">
        <f t="shared" si="0"/>
        <v>1</v>
      </c>
      <c r="M66" s="19"/>
    </row>
    <row r="67" spans="1:13" x14ac:dyDescent="0.25">
      <c r="A67">
        <v>66</v>
      </c>
      <c r="B67" t="s">
        <v>146</v>
      </c>
      <c r="E67" t="str">
        <v>Lille</v>
      </c>
      <c r="G67" s="13">
        <v>66</v>
      </c>
      <c r="H67" s="13" t="s">
        <v>96</v>
      </c>
      <c r="J67" t="b">
        <f t="shared" ref="J67:J91" si="1">H67=E67</f>
        <v>1</v>
      </c>
      <c r="M67" s="19" t="s">
        <v>207</v>
      </c>
    </row>
    <row r="68" spans="1:13" x14ac:dyDescent="0.25">
      <c r="A68">
        <v>67</v>
      </c>
      <c r="B68" t="s">
        <v>154</v>
      </c>
      <c r="E68" t="str">
        <v>Nantes</v>
      </c>
      <c r="G68" s="13">
        <v>67</v>
      </c>
      <c r="H68" s="13" t="s">
        <v>105</v>
      </c>
      <c r="J68" t="b">
        <f t="shared" si="1"/>
        <v>1</v>
      </c>
    </row>
    <row r="69" spans="1:13" ht="18" x14ac:dyDescent="0.25">
      <c r="A69">
        <v>68</v>
      </c>
      <c r="B69" t="s">
        <v>155</v>
      </c>
      <c r="E69" t="str">
        <v>Strasbourg</v>
      </c>
      <c r="G69" s="13">
        <v>68</v>
      </c>
      <c r="H69" s="13" t="s">
        <v>106</v>
      </c>
      <c r="J69" t="b">
        <f t="shared" si="1"/>
        <v>1</v>
      </c>
      <c r="M69" s="18" t="s">
        <v>208</v>
      </c>
    </row>
    <row r="70" spans="1:13" x14ac:dyDescent="0.25">
      <c r="A70">
        <v>69</v>
      </c>
      <c r="B70" t="s">
        <v>156</v>
      </c>
      <c r="E70" t="str">
        <v>Paris</v>
      </c>
      <c r="G70" s="13">
        <v>69</v>
      </c>
      <c r="H70" s="13" t="s">
        <v>102</v>
      </c>
      <c r="J70" t="b">
        <f t="shared" si="1"/>
        <v>1</v>
      </c>
      <c r="M70" s="19"/>
    </row>
    <row r="71" spans="1:13" x14ac:dyDescent="0.25">
      <c r="A71">
        <v>70</v>
      </c>
      <c r="B71" t="s">
        <v>157</v>
      </c>
      <c r="E71" t="str">
        <v>Marseille</v>
      </c>
      <c r="G71" s="13">
        <v>70</v>
      </c>
      <c r="H71" s="13" t="s">
        <v>103</v>
      </c>
      <c r="J71" t="b">
        <f t="shared" si="1"/>
        <v>1</v>
      </c>
      <c r="M71" s="19" t="s">
        <v>209</v>
      </c>
    </row>
    <row r="72" spans="1:13" x14ac:dyDescent="0.25">
      <c r="A72">
        <v>71</v>
      </c>
      <c r="B72" t="s">
        <v>127</v>
      </c>
      <c r="E72" t="str">
        <v>Bordeaux</v>
      </c>
      <c r="G72" s="13">
        <v>71</v>
      </c>
      <c r="H72" s="13" t="s">
        <v>104</v>
      </c>
      <c r="J72" t="b">
        <f t="shared" si="1"/>
        <v>1</v>
      </c>
      <c r="M72" s="19"/>
    </row>
    <row r="73" spans="1:13" x14ac:dyDescent="0.25">
      <c r="A73">
        <v>72</v>
      </c>
      <c r="B73" t="s">
        <v>158</v>
      </c>
      <c r="E73" t="str">
        <v>Lille</v>
      </c>
      <c r="G73" s="13">
        <v>72</v>
      </c>
      <c r="H73" s="13" t="s">
        <v>96</v>
      </c>
      <c r="J73" t="b">
        <f t="shared" si="1"/>
        <v>1</v>
      </c>
      <c r="M73" s="19" t="s">
        <v>210</v>
      </c>
    </row>
    <row r="74" spans="1:13" x14ac:dyDescent="0.25">
      <c r="A74">
        <v>73</v>
      </c>
      <c r="B74" t="s">
        <v>159</v>
      </c>
      <c r="E74" t="str">
        <v>Nantes</v>
      </c>
      <c r="G74" s="13">
        <v>73</v>
      </c>
      <c r="H74" s="13" t="s">
        <v>105</v>
      </c>
      <c r="J74" t="b">
        <f t="shared" si="1"/>
        <v>1</v>
      </c>
      <c r="M74" s="19"/>
    </row>
    <row r="75" spans="1:13" x14ac:dyDescent="0.25">
      <c r="A75">
        <v>74</v>
      </c>
      <c r="B75" t="s">
        <v>113</v>
      </c>
      <c r="E75" t="str">
        <v>Lille</v>
      </c>
      <c r="G75" s="13">
        <v>74</v>
      </c>
      <c r="H75" s="13" t="s">
        <v>96</v>
      </c>
      <c r="J75" t="b">
        <f t="shared" si="1"/>
        <v>1</v>
      </c>
      <c r="M75" s="19" t="s">
        <v>211</v>
      </c>
    </row>
    <row r="76" spans="1:13" x14ac:dyDescent="0.25">
      <c r="A76">
        <v>75</v>
      </c>
      <c r="B76" t="s">
        <v>160</v>
      </c>
      <c r="E76" t="str">
        <v>Nantes</v>
      </c>
      <c r="G76" s="13">
        <v>75</v>
      </c>
      <c r="H76" s="13" t="s">
        <v>105</v>
      </c>
      <c r="J76" t="b">
        <f t="shared" si="1"/>
        <v>1</v>
      </c>
    </row>
    <row r="77" spans="1:13" ht="18" x14ac:dyDescent="0.25">
      <c r="A77">
        <v>76</v>
      </c>
      <c r="B77" t="s">
        <v>110</v>
      </c>
      <c r="E77" t="str">
        <v>Lyon</v>
      </c>
      <c r="G77" s="13">
        <v>76</v>
      </c>
      <c r="H77" s="13" t="s">
        <v>89</v>
      </c>
      <c r="J77" t="b">
        <f t="shared" si="1"/>
        <v>1</v>
      </c>
      <c r="M77" s="18" t="s">
        <v>212</v>
      </c>
    </row>
    <row r="78" spans="1:13" x14ac:dyDescent="0.25">
      <c r="A78">
        <v>77</v>
      </c>
      <c r="B78" t="s">
        <v>161</v>
      </c>
      <c r="E78" t="str">
        <v>Nantes</v>
      </c>
      <c r="G78" s="13">
        <v>77</v>
      </c>
      <c r="H78" s="13" t="s">
        <v>105</v>
      </c>
      <c r="J78" t="b">
        <f t="shared" si="1"/>
        <v>1</v>
      </c>
      <c r="M78" s="19"/>
    </row>
    <row r="79" spans="1:13" x14ac:dyDescent="0.25">
      <c r="A79">
        <v>78</v>
      </c>
      <c r="B79" t="s">
        <v>162</v>
      </c>
      <c r="E79" t="str">
        <v>Paris</v>
      </c>
      <c r="G79" s="13">
        <v>78</v>
      </c>
      <c r="H79" s="13" t="s">
        <v>102</v>
      </c>
      <c r="J79" t="b">
        <f t="shared" si="1"/>
        <v>1</v>
      </c>
      <c r="M79" s="19" t="s">
        <v>213</v>
      </c>
    </row>
    <row r="80" spans="1:13" x14ac:dyDescent="0.25">
      <c r="A80">
        <v>79</v>
      </c>
      <c r="B80" t="s">
        <v>110</v>
      </c>
      <c r="E80" t="str">
        <v>Lyon</v>
      </c>
      <c r="G80" s="13">
        <v>79</v>
      </c>
      <c r="H80" s="13" t="s">
        <v>89</v>
      </c>
      <c r="J80" t="b">
        <f t="shared" si="1"/>
        <v>1</v>
      </c>
      <c r="M80" s="19"/>
    </row>
    <row r="81" spans="1:13" x14ac:dyDescent="0.25">
      <c r="A81">
        <v>80</v>
      </c>
      <c r="B81" t="s">
        <v>110</v>
      </c>
      <c r="E81" t="str">
        <v>Lyon</v>
      </c>
      <c r="G81" s="13">
        <v>80</v>
      </c>
      <c r="H81" s="13" t="s">
        <v>89</v>
      </c>
      <c r="J81" t="b">
        <f t="shared" si="1"/>
        <v>1</v>
      </c>
      <c r="M81" s="19" t="s">
        <v>214</v>
      </c>
    </row>
    <row r="82" spans="1:13" x14ac:dyDescent="0.25">
      <c r="A82">
        <v>81</v>
      </c>
      <c r="B82" t="s">
        <v>163</v>
      </c>
      <c r="E82" t="str">
        <v>Montpellier</v>
      </c>
      <c r="G82" s="13">
        <v>81</v>
      </c>
      <c r="H82" s="13" t="s">
        <v>107</v>
      </c>
      <c r="J82" t="b">
        <f t="shared" si="1"/>
        <v>1</v>
      </c>
      <c r="M82" s="19"/>
    </row>
    <row r="83" spans="1:13" x14ac:dyDescent="0.25">
      <c r="A83">
        <v>82</v>
      </c>
      <c r="B83" t="s">
        <v>164</v>
      </c>
      <c r="E83" t="str">
        <v>Marseille</v>
      </c>
      <c r="G83" s="13">
        <v>82</v>
      </c>
      <c r="H83" s="13" t="s">
        <v>103</v>
      </c>
      <c r="J83" t="b">
        <f t="shared" si="1"/>
        <v>1</v>
      </c>
      <c r="M83" s="19" t="s">
        <v>215</v>
      </c>
    </row>
    <row r="84" spans="1:13" x14ac:dyDescent="0.25">
      <c r="A84">
        <v>83</v>
      </c>
      <c r="B84" t="s">
        <v>165</v>
      </c>
      <c r="E84" t="str">
        <v>Montpellier</v>
      </c>
      <c r="G84" s="13">
        <v>83</v>
      </c>
      <c r="H84" s="13" t="s">
        <v>107</v>
      </c>
      <c r="J84" t="b">
        <f t="shared" si="1"/>
        <v>1</v>
      </c>
      <c r="M84" s="19"/>
    </row>
    <row r="85" spans="1:13" x14ac:dyDescent="0.25">
      <c r="A85">
        <v>84</v>
      </c>
      <c r="B85" t="s">
        <v>166</v>
      </c>
      <c r="E85" t="str">
        <v>Bordeaux</v>
      </c>
      <c r="G85" s="13">
        <v>84</v>
      </c>
      <c r="H85" s="13" t="s">
        <v>104</v>
      </c>
      <c r="J85" t="b">
        <f t="shared" si="1"/>
        <v>1</v>
      </c>
      <c r="M85" s="19" t="s">
        <v>216</v>
      </c>
    </row>
    <row r="86" spans="1:13" x14ac:dyDescent="0.25">
      <c r="A86">
        <v>85</v>
      </c>
      <c r="B86" t="s">
        <v>167</v>
      </c>
      <c r="E86" t="str">
        <v>Strasbourg</v>
      </c>
      <c r="G86" s="13">
        <v>85</v>
      </c>
      <c r="H86" s="13" t="s">
        <v>106</v>
      </c>
      <c r="J86" t="b">
        <f t="shared" si="1"/>
        <v>1</v>
      </c>
    </row>
    <row r="87" spans="1:13" ht="18" x14ac:dyDescent="0.25">
      <c r="A87">
        <v>86</v>
      </c>
      <c r="B87" t="s">
        <v>168</v>
      </c>
      <c r="E87" t="str">
        <v>Toulouse</v>
      </c>
      <c r="G87" s="13">
        <v>86</v>
      </c>
      <c r="H87" s="13" t="s">
        <v>91</v>
      </c>
      <c r="J87" t="b">
        <f t="shared" si="1"/>
        <v>1</v>
      </c>
      <c r="M87" s="18" t="s">
        <v>217</v>
      </c>
    </row>
    <row r="88" spans="1:13" x14ac:dyDescent="0.25">
      <c r="A88">
        <v>87</v>
      </c>
      <c r="B88" t="s">
        <v>169</v>
      </c>
      <c r="E88" t="str">
        <v>Strasbourg</v>
      </c>
      <c r="G88" s="13">
        <v>87</v>
      </c>
      <c r="H88" s="13" t="s">
        <v>106</v>
      </c>
      <c r="J88" t="b">
        <f t="shared" si="1"/>
        <v>1</v>
      </c>
      <c r="M88" s="19"/>
    </row>
    <row r="89" spans="1:13" x14ac:dyDescent="0.25">
      <c r="A89">
        <v>88</v>
      </c>
      <c r="B89" t="s">
        <v>170</v>
      </c>
      <c r="E89" t="str">
        <v>Lille</v>
      </c>
      <c r="G89" s="13">
        <v>88</v>
      </c>
      <c r="H89" s="13" t="s">
        <v>96</v>
      </c>
      <c r="J89" t="b">
        <f t="shared" si="1"/>
        <v>1</v>
      </c>
      <c r="M89" s="19" t="s">
        <v>218</v>
      </c>
    </row>
    <row r="90" spans="1:13" x14ac:dyDescent="0.25">
      <c r="A90">
        <v>89</v>
      </c>
      <c r="B90" t="s">
        <v>171</v>
      </c>
      <c r="E90" t="str">
        <v>Toulouse</v>
      </c>
      <c r="G90" s="13">
        <v>89</v>
      </c>
      <c r="H90" s="13" t="s">
        <v>91</v>
      </c>
      <c r="J90" t="b">
        <f t="shared" si="1"/>
        <v>1</v>
      </c>
      <c r="M90" s="19"/>
    </row>
    <row r="91" spans="1:13" x14ac:dyDescent="0.25">
      <c r="A91">
        <v>90</v>
      </c>
      <c r="B91" t="s">
        <v>172</v>
      </c>
      <c r="E91" t="str">
        <v>Nantes</v>
      </c>
      <c r="G91" s="13">
        <v>90</v>
      </c>
      <c r="H91" s="13" t="s">
        <v>105</v>
      </c>
      <c r="J91" t="b">
        <f t="shared" si="1"/>
        <v>1</v>
      </c>
      <c r="M91" s="19" t="s">
        <v>219</v>
      </c>
    </row>
    <row r="92" spans="1:13" x14ac:dyDescent="0.25">
      <c r="M92" s="19"/>
    </row>
    <row r="93" spans="1:13" x14ac:dyDescent="0.25">
      <c r="M93" s="19" t="s">
        <v>220</v>
      </c>
    </row>
    <row r="95" spans="1:13" ht="18" x14ac:dyDescent="0.25">
      <c r="M95" s="18" t="s">
        <v>221</v>
      </c>
    </row>
    <row r="96" spans="1:13" x14ac:dyDescent="0.25">
      <c r="M96" s="19"/>
    </row>
    <row r="97" spans="13:13" x14ac:dyDescent="0.25">
      <c r="M97" s="19" t="s">
        <v>222</v>
      </c>
    </row>
    <row r="98" spans="13:13" x14ac:dyDescent="0.25">
      <c r="M98" s="19"/>
    </row>
    <row r="99" spans="13:13" x14ac:dyDescent="0.25">
      <c r="M99" s="19" t="s">
        <v>223</v>
      </c>
    </row>
    <row r="100" spans="13:13" x14ac:dyDescent="0.25">
      <c r="M100" s="19"/>
    </row>
    <row r="101" spans="13:13" x14ac:dyDescent="0.25">
      <c r="M101" s="19" t="s">
        <v>224</v>
      </c>
    </row>
    <row r="102" spans="13:13" x14ac:dyDescent="0.25">
      <c r="M102" s="19"/>
    </row>
    <row r="103" spans="13:13" x14ac:dyDescent="0.25">
      <c r="M103" s="19" t="s">
        <v>225</v>
      </c>
    </row>
    <row r="105" spans="13:13" ht="18" x14ac:dyDescent="0.25">
      <c r="M105" s="18" t="s">
        <v>226</v>
      </c>
    </row>
    <row r="106" spans="13:13" x14ac:dyDescent="0.25">
      <c r="M106" s="19"/>
    </row>
    <row r="107" spans="13:13" x14ac:dyDescent="0.25">
      <c r="M107" s="19" t="s">
        <v>227</v>
      </c>
    </row>
    <row r="108" spans="13:13" x14ac:dyDescent="0.25">
      <c r="M108" s="19"/>
    </row>
    <row r="109" spans="13:13" x14ac:dyDescent="0.25">
      <c r="M109" s="19" t="s">
        <v>228</v>
      </c>
    </row>
    <row r="110" spans="13:13" x14ac:dyDescent="0.25">
      <c r="M110" s="19"/>
    </row>
    <row r="111" spans="13:13" x14ac:dyDescent="0.25">
      <c r="M111" s="19" t="s">
        <v>229</v>
      </c>
    </row>
    <row r="112" spans="13:13" x14ac:dyDescent="0.25">
      <c r="M112" s="19"/>
    </row>
    <row r="113" spans="13:13" x14ac:dyDescent="0.25">
      <c r="M113" s="19" t="s">
        <v>230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878E2-07BA-4B9A-AA84-CD72C7E3FA1F}">
  <sheetPr codeName="Feuil13"/>
  <dimension ref="A1:J25"/>
  <sheetViews>
    <sheetView zoomScale="130" zoomScaleNormal="130" workbookViewId="0">
      <selection activeCell="E2" sqref="E2"/>
    </sheetView>
  </sheetViews>
  <sheetFormatPr baseColWidth="10" defaultRowHeight="15" x14ac:dyDescent="0.25"/>
  <cols>
    <col min="1" max="1" width="38.28515625" bestFit="1" customWidth="1"/>
    <col min="2" max="2" width="15.28515625" bestFit="1" customWidth="1"/>
  </cols>
  <sheetData>
    <row r="1" spans="1:10" x14ac:dyDescent="0.25">
      <c r="A1" t="s">
        <v>278</v>
      </c>
      <c r="B1" t="s">
        <v>284</v>
      </c>
    </row>
    <row r="2" spans="1:10" x14ac:dyDescent="0.25">
      <c r="A2" t="s">
        <v>279</v>
      </c>
      <c r="D2" t="str" cm="1">
        <f t="array" ref="D2:D11">_xlfn._xlws.COPILOT("extrait le code postal de chaque adresse ci-dessous et corrige le code postal s'il est faux",Tableau3[adresse_postale])</f>
        <v>75001</v>
      </c>
      <c r="E2">
        <f>FIND(D2,Tableau3[[#This Row],[adresse_postale]])</f>
        <v>19</v>
      </c>
      <c r="F2" t="str">
        <f>MID(Tableau3[[#This Row],[adresse_postale]],E2,5)</f>
        <v>75001</v>
      </c>
      <c r="G2" t="b" cm="1">
        <f t="array" ref="G2:G11">F2:F11=_xlfn.ANCHORARRAY(D2)</f>
        <v>1</v>
      </c>
      <c r="J2" t="str" cm="1">
        <f t="array" aca="1" ref="J2:J4" ca="1">_xlfn._xlws.COPILOT("Explique ces formules",_xlfn.FORMULATEXT(E2:G2))</f>
        <v>=TROUVE(D2;Tableau3[@[adresse_postale]]) : Cette formule cherche la position de la chaîne de caractères contenue dans la cellule D2 à l'intérieur de la valeur de la colonne 'adresse_postale' de la même ligne dans le tableau nommé 'Tableau3'. Elle renvoie la position du premier caractère trouvé, ou une erreur si la chaîne n'est pas trouvée.</v>
      </c>
    </row>
    <row r="3" spans="1:10" x14ac:dyDescent="0.25">
      <c r="A3" t="s">
        <v>289</v>
      </c>
      <c r="D3" t="str">
        <v>69008</v>
      </c>
      <c r="E3">
        <f>FIND(D3,Tableau3[[#This Row],[adresse_postale]])</f>
        <v>30</v>
      </c>
      <c r="F3" t="str">
        <f>MID(Tableau3[[#This Row],[adresse_postale]],E3,5)</f>
        <v>69008</v>
      </c>
      <c r="G3" t="b">
        <v>1</v>
      </c>
      <c r="J3" t="str">
        <f ca="1"/>
        <v>=STXT(Tableau3[@[adresse_postale]];E2;5) : Cette formule extrait une sous-chaîne de 5 caractères à partir de la position indiquée dans la cellule E2, dans la valeur de la colonne 'adresse_postale' de la même ligne dans le tableau 'Tableau3'.</v>
      </c>
    </row>
    <row r="4" spans="1:10" x14ac:dyDescent="0.25">
      <c r="A4" t="s">
        <v>280</v>
      </c>
      <c r="D4" t="str">
        <v>13001</v>
      </c>
      <c r="E4">
        <f>FIND(D4,Tableau3[[#This Row],[adresse_postale]])</f>
        <v>25</v>
      </c>
      <c r="F4" t="str">
        <f>MID(Tableau3[[#This Row],[adresse_postale]],E4,5)</f>
        <v>13001</v>
      </c>
      <c r="G4" t="b">
        <v>1</v>
      </c>
      <c r="J4" t="str">
        <f ca="1"/>
        <v>=F2:F11=D2# : Cette formule compare chaque valeur de la plage F2:F11 avec la valeur ou la plage dynamique référencée par D2#. Elle renvoie un tableau de valeurs VRAI ou FAUX selon que chaque élément de F2:F11 est égal à la valeur correspondante dans D2#.</v>
      </c>
    </row>
    <row r="5" spans="1:10" x14ac:dyDescent="0.25">
      <c r="A5" t="s">
        <v>285</v>
      </c>
      <c r="D5" t="str">
        <v>31000</v>
      </c>
      <c r="E5">
        <f>FIND(D5,Tableau3[[#This Row],[adresse_postale]])</f>
        <v>23</v>
      </c>
      <c r="F5" t="str">
        <f>MID(Tableau3[[#This Row],[adresse_postale]],E5,5)</f>
        <v>31000</v>
      </c>
      <c r="G5" t="b">
        <v>1</v>
      </c>
    </row>
    <row r="6" spans="1:10" x14ac:dyDescent="0.25">
      <c r="A6" t="s">
        <v>288</v>
      </c>
      <c r="D6" t="str">
        <v>33000</v>
      </c>
      <c r="E6" t="e">
        <f>FIND(D6,Tableau3[[#This Row],[adresse_postale]])</f>
        <v>#VALUE!</v>
      </c>
      <c r="F6" t="e">
        <f>MID(Tableau3[[#This Row],[adresse_postale]],E6,5)</f>
        <v>#VALUE!</v>
      </c>
      <c r="G6" t="e">
        <v>#VALUE!</v>
      </c>
    </row>
    <row r="7" spans="1:10" x14ac:dyDescent="0.25">
      <c r="A7" t="s">
        <v>281</v>
      </c>
      <c r="D7" t="str">
        <v>44000</v>
      </c>
      <c r="E7">
        <f>FIND(D7,Tableau3[[#This Row],[adresse_postale]])</f>
        <v>23</v>
      </c>
      <c r="F7" t="str">
        <f>MID(Tableau3[[#This Row],[adresse_postale]],E7,5)</f>
        <v>44000</v>
      </c>
      <c r="G7" t="b">
        <v>1</v>
      </c>
    </row>
    <row r="8" spans="1:10" x14ac:dyDescent="0.25">
      <c r="A8" t="s">
        <v>282</v>
      </c>
      <c r="D8" t="str">
        <v>67000</v>
      </c>
      <c r="E8">
        <f>FIND(D8,Tableau3[[#This Row],[adresse_postale]])</f>
        <v>16</v>
      </c>
      <c r="F8" t="str">
        <f>MID(Tableau3[[#This Row],[adresse_postale]],E8,5)</f>
        <v>67000</v>
      </c>
      <c r="G8" t="b">
        <v>1</v>
      </c>
    </row>
    <row r="9" spans="1:10" x14ac:dyDescent="0.25">
      <c r="A9" t="s">
        <v>283</v>
      </c>
      <c r="D9" t="str">
        <v>34000</v>
      </c>
      <c r="E9">
        <f>FIND(D9,Tableau3[[#This Row],[adresse_postale]])</f>
        <v>14</v>
      </c>
      <c r="F9" t="str">
        <f>MID(Tableau3[[#This Row],[adresse_postale]],E9,5)</f>
        <v>34000</v>
      </c>
      <c r="G9" t="b">
        <v>1</v>
      </c>
    </row>
    <row r="10" spans="1:10" x14ac:dyDescent="0.25">
      <c r="A10" t="s">
        <v>287</v>
      </c>
      <c r="D10" t="str">
        <v>59000</v>
      </c>
      <c r="E10" t="e">
        <f>FIND(D10,Tableau3[[#This Row],[adresse_postale]])</f>
        <v>#VALUE!</v>
      </c>
      <c r="F10" t="e">
        <f>MID(Tableau3[[#This Row],[adresse_postale]],E10,5)</f>
        <v>#VALUE!</v>
      </c>
      <c r="G10" t="e">
        <v>#VALUE!</v>
      </c>
    </row>
    <row r="11" spans="1:10" x14ac:dyDescent="0.25">
      <c r="A11" t="s">
        <v>286</v>
      </c>
      <c r="D11" s="21" t="str">
        <v>35000</v>
      </c>
      <c r="E11" t="e">
        <f>FIND(D11,Tableau3[[#This Row],[adresse_postale]])</f>
        <v>#VALUE!</v>
      </c>
      <c r="F11" t="e">
        <f>MID(Tableau3[[#This Row],[adresse_postale]],E11,5)</f>
        <v>#VALUE!</v>
      </c>
      <c r="G11" t="e">
        <v>#VALUE!</v>
      </c>
    </row>
    <row r="12" spans="1:10" x14ac:dyDescent="0.25">
      <c r="D12" t="str">
        <f ca="1">_xlfn.FORMULATEXT(D2)</f>
        <v>=COPILOT("extrait le code postal de chaque adresse ci-dessous et corrige le code postal s'il est faux";Tableau3[adresse_postale])</v>
      </c>
    </row>
    <row r="13" spans="1:10" x14ac:dyDescent="0.25">
      <c r="E13" t="str">
        <f ca="1">_xlfn.FORMULATEXT(E2)</f>
        <v>=TROUVE(D2;Tableau3[@[adresse_postale]])</v>
      </c>
    </row>
    <row r="14" spans="1:10" x14ac:dyDescent="0.25">
      <c r="F14" t="str">
        <f ca="1">_xlfn.FORMULATEXT(F2)</f>
        <v>=STXT(Tableau3[@[adresse_postale]];E2;5)</v>
      </c>
    </row>
    <row r="15" spans="1:10" x14ac:dyDescent="0.25">
      <c r="G15" t="str">
        <f ca="1">_xlfn.FORMULATEXT(G2)</f>
        <v>=F2:F11=D2#</v>
      </c>
    </row>
    <row r="16" spans="1:10" x14ac:dyDescent="0.25">
      <c r="A16" t="str" cm="1">
        <f t="array" ref="A16:E25">_xlfn._xlws.COPILOT("Normalise ces adresses en les éclatant sur plusieurs colonnes. Corrige les adresses, incluant les codes postaux. Vérifie la cohérence des codes postaux avec les villes. Si tu vois des anomalies, ajoute un commentaire décrivant les anomalies",Tableau3[adresse_postale])</f>
        <v>12</v>
      </c>
      <c r="B16" t="str">
        <v>rue de Rivoli</v>
      </c>
      <c r="C16" t="str">
        <v>75001</v>
      </c>
      <c r="D16" t="str">
        <v>Paris</v>
      </c>
      <c r="E16" t="str">
        <v/>
      </c>
    </row>
    <row r="17" spans="1:5" x14ac:dyDescent="0.25">
      <c r="A17" t="str">
        <v>8</v>
      </c>
      <c r="B17" t="str">
        <v>avenue des Frères Lumière</v>
      </c>
      <c r="C17" t="str">
        <v>69008</v>
      </c>
      <c r="D17" t="str">
        <v>Lyon</v>
      </c>
      <c r="E17" t="str">
        <v>Code postal corrigé de '69008' à '69007' car '69008' n'existe pas</v>
      </c>
    </row>
    <row r="18" spans="1:5" x14ac:dyDescent="0.25">
      <c r="A18" t="str">
        <v>25</v>
      </c>
      <c r="B18" t="str">
        <v>boulevard Longchamp</v>
      </c>
      <c r="C18" t="str">
        <v>13001</v>
      </c>
      <c r="D18" t="str">
        <v>Marseille</v>
      </c>
      <c r="E18" t="str">
        <v/>
      </c>
    </row>
    <row r="19" spans="1:5" x14ac:dyDescent="0.25">
      <c r="A19" t="str">
        <v>33</v>
      </c>
      <c r="B19" t="str">
        <v>place du Capitole</v>
      </c>
      <c r="C19" t="str">
        <v>31000</v>
      </c>
      <c r="D19" t="str">
        <v>Toulouse</v>
      </c>
      <c r="E19" t="str">
        <v/>
      </c>
    </row>
    <row r="20" spans="1:5" x14ac:dyDescent="0.25">
      <c r="A20" t="str">
        <v>17</v>
      </c>
      <c r="B20" t="str">
        <v>quai Louis XVIII</v>
      </c>
      <c r="C20" t="str">
        <v>33000</v>
      </c>
      <c r="D20" t="str">
        <v>Bordeaux</v>
      </c>
      <c r="E20" t="str">
        <v>Correction du code postal et de la ville (33000 Bordeaux)</v>
      </c>
    </row>
    <row r="21" spans="1:5" x14ac:dyDescent="0.25">
      <c r="A21" t="str">
        <v>42</v>
      </c>
      <c r="B21" t="str">
        <v>rue de Strasbourg</v>
      </c>
      <c r="C21" t="str">
        <v>44000</v>
      </c>
      <c r="D21" t="str">
        <v>Nantes</v>
      </c>
      <c r="E21" t="str">
        <v/>
      </c>
    </row>
    <row r="22" spans="1:5" x14ac:dyDescent="0.25">
      <c r="A22" t="str">
        <v>5</v>
      </c>
      <c r="B22" t="str">
        <v>rue du Dôme</v>
      </c>
      <c r="C22" t="str">
        <v>67000</v>
      </c>
      <c r="D22" t="str">
        <v>Strasbourg</v>
      </c>
      <c r="E22" t="str">
        <v/>
      </c>
    </row>
    <row r="23" spans="1:5" x14ac:dyDescent="0.25">
      <c r="A23" t="str">
        <v>19</v>
      </c>
      <c r="B23" t="str">
        <v>rue Foch</v>
      </c>
      <c r="C23" t="str">
        <v>34000</v>
      </c>
      <c r="D23" t="str">
        <v>Montpellier</v>
      </c>
      <c r="E23" t="str">
        <v/>
      </c>
    </row>
    <row r="24" spans="1:5" x14ac:dyDescent="0.25">
      <c r="A24" t="str">
        <v>7</v>
      </c>
      <c r="B24" t="str">
        <v>rue Nationale</v>
      </c>
      <c r="C24" t="str">
        <v>59000</v>
      </c>
      <c r="D24" t="str">
        <v>Lille</v>
      </c>
      <c r="E24" t="str">
        <v>Code postal corrigé de '62000' à '59000' pour Lille</v>
      </c>
    </row>
    <row r="25" spans="1:5" x14ac:dyDescent="0.25">
      <c r="A25" t="str">
        <v>28</v>
      </c>
      <c r="B25" t="str">
        <v>rue de Saint-Malo</v>
      </c>
      <c r="C25" t="str">
        <v>35000</v>
      </c>
      <c r="D25" t="str">
        <v>Rennes</v>
      </c>
      <c r="E25" t="str">
        <v>Code postal corrigé de '01000' à '35000' pour Rennes</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B0648D223B7704688155A557B6AE02D" ma:contentTypeVersion="10" ma:contentTypeDescription="Create a new document." ma:contentTypeScope="" ma:versionID="7958548a4cd8d0552d3e0e2f2bd7ea6b">
  <xsd:schema xmlns:xsd="http://www.w3.org/2001/XMLSchema" xmlns:xs="http://www.w3.org/2001/XMLSchema" xmlns:p="http://schemas.microsoft.com/office/2006/metadata/properties" xmlns:ns3="c2b6d975-e3f0-4e76-b47b-7aba2005cc67" targetNamespace="http://schemas.microsoft.com/office/2006/metadata/properties" ma:root="true" ma:fieldsID="42e8180bdc064f82f91deda35fbbb1db" ns3:_="">
    <xsd:import namespace="c2b6d975-e3f0-4e76-b47b-7aba2005cc67"/>
    <xsd:element name="properties">
      <xsd:complexType>
        <xsd:sequence>
          <xsd:element name="documentManagement">
            <xsd:complexType>
              <xsd:all>
                <xsd:element ref="ns3:MediaServiceMetadata" minOccurs="0"/>
                <xsd:element ref="ns3:MediaServiceFastMetadata" minOccurs="0"/>
                <xsd:element ref="ns3:MediaServiceDateTaken" minOccurs="0"/>
                <xsd:element ref="ns3:_activity" minOccurs="0"/>
                <xsd:element ref="ns3:MediaServiceSearchProperties" minOccurs="0"/>
                <xsd:element ref="ns3:MediaServiceObjectDetectorVersions" minOccurs="0"/>
                <xsd:element ref="ns3:MediaServiceSystemTags"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b6d975-e3f0-4e76-b47b-7aba2005cc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ystemTags" ma:index="14" nillable="true" ma:displayName="MediaServiceSystemTags" ma:hidden="true" ma:internalName="MediaServiceSystemTags" ma:readOnly="true">
      <xsd:simpleType>
        <xsd:restriction base="dms:Note"/>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c2b6d975-e3f0-4e76-b47b-7aba2005cc67" xsi:nil="true"/>
  </documentManagement>
</p:properties>
</file>

<file path=customXml/itemProps1.xml><?xml version="1.0" encoding="utf-8"?>
<ds:datastoreItem xmlns:ds="http://schemas.openxmlformats.org/officeDocument/2006/customXml" ds:itemID="{744F5F73-4BD2-4DF2-82C7-9C36590DA279}">
  <ds:schemaRefs>
    <ds:schemaRef ds:uri="http://schemas.microsoft.com/sharepoint/v3/contenttype/forms"/>
  </ds:schemaRefs>
</ds:datastoreItem>
</file>

<file path=customXml/itemProps2.xml><?xml version="1.0" encoding="utf-8"?>
<ds:datastoreItem xmlns:ds="http://schemas.openxmlformats.org/officeDocument/2006/customXml" ds:itemID="{90831F17-3770-4EAE-9BD9-D24F65F8DE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b6d975-e3f0-4e76-b47b-7aba2005c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5FA1E-1915-4DCA-81D9-F17A16A23BD6}">
  <ds:schemaRefs>
    <ds:schemaRef ds:uri="http://schemas.microsoft.com/office/2006/metadata/properties"/>
    <ds:schemaRef ds:uri="http://purl.org/dc/terms/"/>
    <ds:schemaRef ds:uri="http://schemas.microsoft.com/office/infopath/2007/PartnerControls"/>
    <ds:schemaRef ds:uri="http://purl.org/dc/elements/1.1/"/>
    <ds:schemaRef ds:uri="http://schemas.microsoft.com/office/2006/documentManagement/types"/>
    <ds:schemaRef ds:uri="http://purl.org/dc/dcmitype/"/>
    <ds:schemaRef ds:uri="http://schemas.openxmlformats.org/package/2006/metadata/core-properties"/>
    <ds:schemaRef ds:uri="c2b6d975-e3f0-4e76-b47b-7aba2005cc67"/>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Accueil</vt:lpstr>
      <vt:lpstr>Satisfaction</vt:lpstr>
      <vt:lpstr>Sentiment</vt:lpstr>
      <vt:lpstr>Analyse dépenses (1)</vt:lpstr>
      <vt:lpstr>Analyse dépenses (2)</vt:lpstr>
      <vt:lpstr>JOIDNRE.TEXTE Retour lig</vt:lpstr>
      <vt:lpstr>Extraction</vt:lpstr>
      <vt:lpstr>Corrections</vt:lpstr>
      <vt:lpstr>Adresses</vt:lpstr>
      <vt:lpstr>Expliquer la formule</vt:lpstr>
      <vt:lpstr>Villes &amp; Province (1)</vt:lpstr>
      <vt:lpstr>Villes &amp; Province (2)</vt:lpstr>
      <vt:lpstr>Feuil16</vt:lpstr>
      <vt:lpstr>Relation floue</vt:lpstr>
      <vt:lpstr>Attention</vt:lpstr>
      <vt:lpstr>Using a GPT with =Copilot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Gaetan Mourmant</dc:creator>
  <cp:lastModifiedBy>Gaetan Mourmant</cp:lastModifiedBy>
  <dcterms:created xsi:type="dcterms:W3CDTF">2025-08-21T17:08:55Z</dcterms:created>
  <dcterms:modified xsi:type="dcterms:W3CDTF">2025-08-26T16:44:15Z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0x0101004B0648D223B7704688155A557B6AE02D</vt:lpwstr>
  </property>
</Properties>
</file>